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 codeName="{21656B06-1B9B-AA78-C99D-37B55691406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temp\Accessibility\Excel\"/>
    </mc:Choice>
  </mc:AlternateContent>
  <xr:revisionPtr revIDLastSave="0" documentId="13_ncr:1_{EC3E6CFA-70F6-45F9-A957-29E56C74B81E}" xr6:coauthVersionLast="47" xr6:coauthVersionMax="47" xr10:uidLastSave="{00000000-0000-0000-0000-000000000000}"/>
  <bookViews>
    <workbookView xWindow="13395" yWindow="-16320" windowWidth="29040" windowHeight="15720" activeTab="2" xr2:uid="{00000000-000D-0000-FFFF-FFFF00000000}"/>
  </bookViews>
  <sheets>
    <sheet name="Single" sheetId="7" r:id="rId1"/>
    <sheet name="Twin" sheetId="11" r:id="rId2"/>
    <sheet name="Triple" sheetId="12" r:id="rId3"/>
  </sheets>
  <definedNames>
    <definedName name="LENGTH" localSheetId="2">#REF!</definedName>
    <definedName name="LENGTH" localSheetId="1">#REF!</definedName>
    <definedName name="LENGTH">#REF!</definedName>
    <definedName name="LENGTHLINK" localSheetId="2">#REF!</definedName>
    <definedName name="LENGTHLINK" localSheetId="1">#REF!</definedName>
    <definedName name="LENGTHLINK">#REF!</definedName>
    <definedName name="LOCATION" localSheetId="2">#REF!</definedName>
    <definedName name="LOCATION" localSheetId="1">#REF!</definedName>
    <definedName name="LOCATION">#REF!</definedName>
    <definedName name="MARK" localSheetId="2">#REF!</definedName>
    <definedName name="MARK" localSheetId="1">#REF!</definedName>
    <definedName name="MARK">#REF!</definedName>
    <definedName name="MASS" localSheetId="2">#REF!</definedName>
    <definedName name="MASS" localSheetId="1">#REF!</definedName>
    <definedName name="MASS">#REF!</definedName>
    <definedName name="MASSLINK" localSheetId="2">#REF!</definedName>
    <definedName name="MASSLINK" localSheetId="1">#REF!</definedName>
    <definedName name="MASSLINK">#REF!</definedName>
    <definedName name="NO" localSheetId="2">#REF!</definedName>
    <definedName name="NO" localSheetId="1">#REF!</definedName>
    <definedName name="NO">#REF!</definedName>
    <definedName name="SIZE" localSheetId="2">#REF!</definedName>
    <definedName name="SIZE" localSheetId="1">#REF!</definedName>
    <definedName name="SIZE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16" i="12" l="1"/>
  <c r="E115" i="12"/>
  <c r="E113" i="12"/>
  <c r="E112" i="12"/>
  <c r="E111" i="12"/>
  <c r="E97" i="12"/>
  <c r="E102" i="12"/>
  <c r="E101" i="12"/>
  <c r="E99" i="12"/>
  <c r="E98" i="12"/>
  <c r="E50" i="12"/>
  <c r="E49" i="12"/>
  <c r="E47" i="12"/>
  <c r="E46" i="12"/>
  <c r="E36" i="12"/>
  <c r="E35" i="12"/>
  <c r="E33" i="12"/>
  <c r="E32" i="12"/>
  <c r="E85" i="11"/>
  <c r="E45" i="11"/>
  <c r="E56" i="7"/>
  <c r="E30" i="7"/>
  <c r="E31" i="12"/>
  <c r="E44" i="12"/>
  <c r="E30" i="12"/>
  <c r="E45" i="12"/>
  <c r="E110" i="12"/>
  <c r="E96" i="12"/>
  <c r="E114" i="12" l="1"/>
  <c r="E118" i="12" s="1"/>
  <c r="E100" i="12"/>
  <c r="E104" i="12" s="1"/>
  <c r="E48" i="12"/>
  <c r="E53" i="12" s="1"/>
  <c r="E34" i="12"/>
  <c r="E38" i="12" s="1"/>
  <c r="E59" i="12"/>
  <c r="E60" i="12"/>
  <c r="E61" i="12"/>
  <c r="E63" i="12"/>
  <c r="E58" i="12"/>
  <c r="E39" i="12" l="1"/>
  <c r="E52" i="12"/>
  <c r="E105" i="12"/>
  <c r="E119" i="12"/>
  <c r="E62" i="12"/>
  <c r="E65" i="12" s="1"/>
  <c r="E61" i="7"/>
  <c r="E59" i="7"/>
  <c r="E58" i="7"/>
  <c r="E48" i="7"/>
  <c r="E47" i="7"/>
  <c r="E45" i="7"/>
  <c r="E44" i="7"/>
  <c r="E43" i="7"/>
  <c r="E35" i="7"/>
  <c r="E33" i="7"/>
  <c r="E32" i="7"/>
  <c r="E31" i="7"/>
  <c r="E22" i="7"/>
  <c r="E21" i="7"/>
  <c r="E19" i="7"/>
  <c r="E18" i="7"/>
  <c r="E17" i="7"/>
  <c r="E16" i="7"/>
  <c r="E42" i="7"/>
  <c r="E57" i="7"/>
  <c r="E20" i="7" l="1"/>
  <c r="E34" i="7"/>
  <c r="E37" i="7" s="1"/>
  <c r="E60" i="7"/>
  <c r="E63" i="7" s="1"/>
  <c r="E46" i="7"/>
  <c r="E90" i="11"/>
  <c r="E88" i="11"/>
  <c r="E87" i="11"/>
  <c r="E86" i="11"/>
  <c r="E57" i="11"/>
  <c r="E51" i="7" l="1"/>
  <c r="E50" i="7"/>
  <c r="E24" i="7"/>
  <c r="E25" i="7"/>
  <c r="E89" i="11"/>
  <c r="E92" i="11" s="1"/>
  <c r="E58" i="11"/>
  <c r="E59" i="11"/>
  <c r="E60" i="11"/>
  <c r="E62" i="11"/>
  <c r="E50" i="11"/>
  <c r="E48" i="11"/>
  <c r="E47" i="11"/>
  <c r="E46" i="11"/>
  <c r="E61" i="11" l="1"/>
  <c r="E49" i="11"/>
  <c r="E74" i="11"/>
  <c r="E34" i="11"/>
  <c r="E33" i="11"/>
  <c r="E73" i="11"/>
  <c r="E52" i="11"/>
  <c r="E77" i="11" l="1"/>
  <c r="E76" i="11"/>
  <c r="E72" i="11"/>
  <c r="E37" i="11"/>
  <c r="E36" i="11"/>
  <c r="E71" i="11"/>
  <c r="E31" i="11"/>
  <c r="E75" i="11" l="1"/>
  <c r="E79" i="11" s="1"/>
  <c r="E138" i="12"/>
  <c r="E126" i="12"/>
  <c r="E84" i="12"/>
  <c r="E72" i="12"/>
  <c r="E18" i="11"/>
  <c r="E141" i="12"/>
  <c r="E139" i="12"/>
  <c r="E129" i="12"/>
  <c r="E75" i="12"/>
  <c r="E73" i="12"/>
  <c r="E71" i="12"/>
  <c r="E127" i="12"/>
  <c r="E88" i="12"/>
  <c r="E87" i="12"/>
  <c r="E85" i="12"/>
  <c r="E83" i="12"/>
  <c r="E22" i="12"/>
  <c r="E21" i="12"/>
  <c r="E19" i="12"/>
  <c r="E18" i="12"/>
  <c r="E137" i="12"/>
  <c r="E136" i="12"/>
  <c r="E70" i="12"/>
  <c r="E124" i="12"/>
  <c r="E125" i="12"/>
  <c r="E82" i="12"/>
  <c r="E17" i="12"/>
  <c r="E16" i="11"/>
  <c r="E16" i="12"/>
  <c r="E80" i="11" l="1"/>
  <c r="E140" i="12"/>
  <c r="E74" i="12"/>
  <c r="E128" i="12"/>
  <c r="E86" i="12"/>
  <c r="E91" i="12" s="1"/>
  <c r="E20" i="12"/>
  <c r="E25" i="12" s="1"/>
  <c r="E63" i="11"/>
  <c r="E22" i="11"/>
  <c r="E21" i="11"/>
  <c r="E19" i="11"/>
  <c r="E143" i="12"/>
  <c r="E77" i="12"/>
  <c r="E131" i="12"/>
  <c r="E32" i="11"/>
  <c r="E17" i="11"/>
  <c r="E35" i="11" l="1"/>
  <c r="E90" i="12"/>
  <c r="E24" i="12"/>
  <c r="E20" i="11"/>
  <c r="E24" i="11" s="1"/>
  <c r="E66" i="11"/>
  <c r="E40" i="11"/>
  <c r="E39" i="11"/>
  <c r="E65" i="11" l="1"/>
  <c r="E25" i="11"/>
</calcChain>
</file>

<file path=xl/sharedStrings.xml><?xml version="1.0" encoding="utf-8"?>
<sst xmlns="http://schemas.openxmlformats.org/spreadsheetml/2006/main" count="418" uniqueCount="65">
  <si>
    <t>Epoxy Coated?</t>
  </si>
  <si>
    <t>No</t>
  </si>
  <si>
    <t>Worksheet for Reinforcing Percent Effective at Critical Locations in a Single Cell RCB Culvert</t>
  </si>
  <si>
    <t>JSI</t>
  </si>
  <si>
    <t>Maintenance Number:</t>
  </si>
  <si>
    <t>Design Number:</t>
  </si>
  <si>
    <t>Date:</t>
  </si>
  <si>
    <t>By:</t>
  </si>
  <si>
    <t>Concrete Strength:</t>
  </si>
  <si>
    <t>Reinforcement Strength:</t>
  </si>
  <si>
    <t>Bar Size:</t>
  </si>
  <si>
    <t>Horiz. Leg Length:</t>
  </si>
  <si>
    <t>Center-to-Center Spacing:</t>
  </si>
  <si>
    <t>Slab Thickness:</t>
  </si>
  <si>
    <t>Critical Section Location From Outside Face of Wall -</t>
  </si>
  <si>
    <t>Flexure:</t>
  </si>
  <si>
    <t>Shear:</t>
  </si>
  <si>
    <t>Side Clear Cover:</t>
  </si>
  <si>
    <t>Top Clear Cover:</t>
  </si>
  <si>
    <t>Basic Development Length =</t>
  </si>
  <si>
    <t>Top Bar Factor =</t>
  </si>
  <si>
    <t>Epoxy Coated Factor =</t>
  </si>
  <si>
    <t>Spacing Factor =</t>
  </si>
  <si>
    <t>Development Length =</t>
  </si>
  <si>
    <t>Available Length (Flexure) =</t>
  </si>
  <si>
    <t>Available Length (Shear) =</t>
  </si>
  <si>
    <t>Percent Effective (Shear) =</t>
  </si>
  <si>
    <t>Percent Effective (Flexure) =</t>
  </si>
  <si>
    <t>General Input</t>
  </si>
  <si>
    <t>Bar 1 Center-to-Center Spacing:</t>
  </si>
  <si>
    <t>Bottom Clear Cover:</t>
  </si>
  <si>
    <t>Floor Thickness:</t>
  </si>
  <si>
    <t>Worksheet for Reinforcing Percent Effective at Critical Locations in a Twin Cell RCB Culvert</t>
  </si>
  <si>
    <t>Bar 2 Length from 0.4 Pt. to End:</t>
  </si>
  <si>
    <t>Bar 2 Length from CL Wall to End:</t>
  </si>
  <si>
    <t>Critical Section Location From Centerline of Wall -</t>
  </si>
  <si>
    <t>Worksheet for Reinforcing Percent Effective at Critical Locations in a Triple Cell RCB Culvert</t>
  </si>
  <si>
    <t>None</t>
  </si>
  <si>
    <t>Bar 2 Length from 0.5 Pt. to End:</t>
  </si>
  <si>
    <t>Rating Code:</t>
  </si>
  <si>
    <t>Bar 1 or 2 Center-to-Center Spacing:</t>
  </si>
  <si>
    <t>Bar 1 (Full Width) Size:</t>
  </si>
  <si>
    <t>Bar 2 (Partial Width) Size:</t>
  </si>
  <si>
    <t>0191.0S092</t>
  </si>
  <si>
    <t>Adair 1065</t>
  </si>
  <si>
    <t>LFR</t>
  </si>
  <si>
    <t>Location: Slab - Top - Corner</t>
  </si>
  <si>
    <t>Location: Slab - Top - Interior Wall - Exterior Cell</t>
  </si>
  <si>
    <t>Location: Slab - Bottom - Midspan - Exterior Cell</t>
  </si>
  <si>
    <t>Location: Floor - Bottom - Corner</t>
  </si>
  <si>
    <t>Location: Floor - Bottom - Interior Wall - Exterior Cell</t>
  </si>
  <si>
    <t>Location: Floor - Top - Midspan - Exterior Cell</t>
  </si>
  <si>
    <t>Yes</t>
  </si>
  <si>
    <t>TJC</t>
  </si>
  <si>
    <t>3155.9S052</t>
  </si>
  <si>
    <t>Dubuque 164</t>
  </si>
  <si>
    <t>Location: Slab - Top - Interior Wall - Interior Cell</t>
  </si>
  <si>
    <t xml:space="preserve">Location: Slab - Bottom - Midspan - Exterior Cell </t>
  </si>
  <si>
    <t xml:space="preserve">Location: Slab - Bottom - Midspan - Interior Cell </t>
  </si>
  <si>
    <t xml:space="preserve">Location: Floor - Bottom - Corner </t>
  </si>
  <si>
    <t xml:space="preserve">Location: Floor - Bottom - Interior Wall - Exterior Cell </t>
  </si>
  <si>
    <t xml:space="preserve">Location: Floor - Bottom - Interior Wall - Interior Cell </t>
  </si>
  <si>
    <t xml:space="preserve">Location: Floor - Top - Midspan - Exterior Cell </t>
  </si>
  <si>
    <t xml:space="preserve">Location: Floor - Top - Midspan - Interior Cell </t>
  </si>
  <si>
    <t>*CALCULATIONS FOR ORIGINAL PORTION OF CULVERT*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</si>
</sst>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64" formatCode="0.0"/>
    <numFmt numFmtId="165" formatCode="#.#&quot; ksi&quot;"/>
    <numFmt numFmtId="166" formatCode="#&quot; ksi&quot;"/>
    <numFmt numFmtId="167" formatCode="&quot;#&quot;#"/>
    <numFmt numFmtId="168" formatCode="#,##0.0&quot; in&quot;"/>
    <numFmt numFmtId="169" formatCode="#,##0.0"/>
    <numFmt numFmtId="170" formatCode="#,##0.00&quot; in&quot;"/>
    <numFmt numFmtId="171" formatCode="#.0&quot; ksi&quot;"/>
  </numFmts>
  <fonts count="6" x14ac:knownFonts="1"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10"/>
      <color rgb="FF0000FF"/>
      <name val="Arial"/>
      <family val="2"/>
    </font>
    <font>
      <b/>
      <sz val="10"/>
      <color rgb="FFBA0000"/>
      <name val="Arial"/>
      <family val="2"/>
    </font>
    <font>
      <b/>
      <sz val="10"/>
      <color rgb="FFC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CCFEFE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8">
    <xf numFmtId="0" fontId="0" fillId="0" borderId="0" xfId="0"/>
    <xf numFmtId="164" fontId="0" fillId="0" borderId="0" xfId="0" applyNumberFormat="1"/>
    <xf numFmtId="169" fontId="0" fillId="0" borderId="0" xfId="0" applyNumberFormat="1"/>
    <xf numFmtId="10" fontId="0" fillId="0" borderId="0" xfId="1" applyNumberFormat="1" applyFont="1"/>
    <xf numFmtId="0" fontId="2" fillId="0" borderId="0" xfId="0" applyFont="1"/>
    <xf numFmtId="167" fontId="3" fillId="2" borderId="1" xfId="0" applyNumberFormat="1" applyFont="1" applyFill="1" applyBorder="1"/>
    <xf numFmtId="168" fontId="3" fillId="2" borderId="1" xfId="0" applyNumberFormat="1" applyFont="1" applyFill="1" applyBorder="1"/>
    <xf numFmtId="168" fontId="3" fillId="2" borderId="1" xfId="0" applyNumberFormat="1" applyFont="1" applyFill="1" applyBorder="1" applyAlignment="1">
      <alignment horizontal="right"/>
    </xf>
    <xf numFmtId="0" fontId="2" fillId="3" borderId="3" xfId="0" applyFont="1" applyFill="1" applyBorder="1"/>
    <xf numFmtId="0" fontId="3" fillId="2" borderId="4" xfId="0" applyFont="1" applyFill="1" applyBorder="1" applyAlignment="1">
      <alignment horizontal="right"/>
    </xf>
    <xf numFmtId="14" fontId="3" fillId="2" borderId="4" xfId="0" applyNumberFormat="1" applyFont="1" applyFill="1" applyBorder="1" applyAlignment="1">
      <alignment horizontal="right"/>
    </xf>
    <xf numFmtId="0" fontId="0" fillId="3" borderId="5" xfId="0" applyFill="1" applyBorder="1"/>
    <xf numFmtId="165" fontId="3" fillId="2" borderId="4" xfId="0" applyNumberFormat="1" applyFont="1" applyFill="1" applyBorder="1" applyAlignment="1">
      <alignment horizontal="right"/>
    </xf>
    <xf numFmtId="166" fontId="3" fillId="2" borderId="4" xfId="0" applyNumberFormat="1" applyFont="1" applyFill="1" applyBorder="1" applyAlignment="1">
      <alignment horizontal="right"/>
    </xf>
    <xf numFmtId="0" fontId="2" fillId="3" borderId="6" xfId="0" applyFont="1" applyFill="1" applyBorder="1"/>
    <xf numFmtId="166" fontId="3" fillId="3" borderId="7" xfId="0" applyNumberFormat="1" applyFont="1" applyFill="1" applyBorder="1" applyAlignment="1">
      <alignment horizontal="right"/>
    </xf>
    <xf numFmtId="0" fontId="2" fillId="3" borderId="5" xfId="0" applyFont="1" applyFill="1" applyBorder="1"/>
    <xf numFmtId="0" fontId="2" fillId="3" borderId="8" xfId="0" applyFont="1" applyFill="1" applyBorder="1" applyAlignment="1">
      <alignment horizontal="centerContinuous"/>
    </xf>
    <xf numFmtId="0" fontId="2" fillId="3" borderId="9" xfId="0" applyFont="1" applyFill="1" applyBorder="1" applyAlignment="1">
      <alignment horizontal="centerContinuous"/>
    </xf>
    <xf numFmtId="0" fontId="0" fillId="3" borderId="0" xfId="0" applyFill="1" applyBorder="1"/>
    <xf numFmtId="0" fontId="2" fillId="3" borderId="0" xfId="0" applyFont="1" applyFill="1" applyBorder="1"/>
    <xf numFmtId="0" fontId="2" fillId="3" borderId="3" xfId="0" applyFont="1" applyFill="1" applyBorder="1" applyAlignment="1">
      <alignment horizontal="left" indent="1"/>
    </xf>
    <xf numFmtId="0" fontId="0" fillId="3" borderId="10" xfId="0" applyFill="1" applyBorder="1"/>
    <xf numFmtId="0" fontId="0" fillId="3" borderId="7" xfId="0" applyFill="1" applyBorder="1"/>
    <xf numFmtId="0" fontId="2" fillId="3" borderId="11" xfId="0" applyFont="1" applyFill="1" applyBorder="1" applyAlignment="1">
      <alignment horizontal="centerContinuous"/>
    </xf>
    <xf numFmtId="0" fontId="0" fillId="3" borderId="11" xfId="0" applyFill="1" applyBorder="1" applyAlignment="1">
      <alignment horizontal="centerContinuous"/>
    </xf>
    <xf numFmtId="0" fontId="0" fillId="3" borderId="9" xfId="0" applyFill="1" applyBorder="1" applyAlignment="1">
      <alignment horizontal="centerContinuous"/>
    </xf>
    <xf numFmtId="0" fontId="2" fillId="0" borderId="0" xfId="0" applyFont="1" applyAlignment="1">
      <alignment horizontal="centerContinuous"/>
    </xf>
    <xf numFmtId="0" fontId="0" fillId="0" borderId="0" xfId="0" applyAlignment="1">
      <alignment horizontal="centerContinuous"/>
    </xf>
    <xf numFmtId="167" fontId="3" fillId="2" borderId="1" xfId="0" applyNumberFormat="1" applyFont="1" applyFill="1" applyBorder="1" applyAlignment="1">
      <alignment horizontal="right"/>
    </xf>
    <xf numFmtId="0" fontId="2" fillId="3" borderId="3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170" fontId="3" fillId="2" borderId="1" xfId="0" applyNumberFormat="1" applyFont="1" applyFill="1" applyBorder="1"/>
    <xf numFmtId="0" fontId="0" fillId="3" borderId="3" xfId="0" applyFill="1" applyBorder="1"/>
    <xf numFmtId="171" fontId="3" fillId="2" borderId="4" xfId="0" applyNumberFormat="1" applyFont="1" applyFill="1" applyBorder="1" applyAlignment="1">
      <alignment horizontal="right"/>
    </xf>
    <xf numFmtId="0" fontId="2" fillId="3" borderId="3" xfId="0" applyFont="1" applyFill="1" applyBorder="1" applyAlignment="1">
      <alignment wrapText="1"/>
    </xf>
    <xf numFmtId="0" fontId="2" fillId="3" borderId="0" xfId="0" applyFont="1" applyFill="1" applyBorder="1" applyAlignment="1">
      <alignment wrapText="1"/>
    </xf>
    <xf numFmtId="0" fontId="2" fillId="5" borderId="0" xfId="0" applyFont="1" applyFill="1" applyBorder="1"/>
    <xf numFmtId="0" fontId="0" fillId="5" borderId="0" xfId="0" applyFill="1" applyBorder="1"/>
    <xf numFmtId="0" fontId="0" fillId="5" borderId="0" xfId="0" applyFill="1"/>
    <xf numFmtId="0" fontId="2" fillId="3" borderId="0" xfId="0" applyFont="1" applyFill="1" applyBorder="1" applyAlignment="1">
      <alignment wrapText="1"/>
    </xf>
    <xf numFmtId="0" fontId="2" fillId="3" borderId="8" xfId="0" applyFont="1" applyFill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168" fontId="4" fillId="4" borderId="4" xfId="0" applyNumberFormat="1" applyFont="1" applyFill="1" applyBorder="1"/>
    <xf numFmtId="164" fontId="4" fillId="4" borderId="4" xfId="0" applyNumberFormat="1" applyFont="1" applyFill="1" applyBorder="1"/>
    <xf numFmtId="10" fontId="4" fillId="4" borderId="2" xfId="1" applyNumberFormat="1" applyFont="1" applyFill="1" applyBorder="1"/>
    <xf numFmtId="168" fontId="5" fillId="6" borderId="4" xfId="0" applyNumberFormat="1" applyFont="1" applyFill="1" applyBorder="1"/>
    <xf numFmtId="164" fontId="5" fillId="6" borderId="4" xfId="0" applyNumberFormat="1" applyFont="1" applyFill="1" applyBorder="1"/>
    <xf numFmtId="10" fontId="5" fillId="6" borderId="2" xfId="1" applyNumberFormat="1" applyFont="1" applyFill="1" applyBorder="1"/>
    <xf numFmtId="168" fontId="5" fillId="6" borderId="4" xfId="0" applyNumberFormat="1" applyFont="1" applyFill="1" applyBorder="1" applyAlignment="1">
      <alignment horizontal="right"/>
    </xf>
    <xf numFmtId="164" fontId="5" fillId="6" borderId="4" xfId="0" applyNumberFormat="1" applyFont="1" applyFill="1" applyBorder="1" applyAlignment="1">
      <alignment horizontal="right"/>
    </xf>
    <xf numFmtId="168" fontId="4" fillId="6" borderId="4" xfId="0" applyNumberFormat="1" applyFont="1" applyFill="1" applyBorder="1" applyAlignment="1">
      <alignment horizontal="right"/>
    </xf>
    <xf numFmtId="164" fontId="4" fillId="6" borderId="4" xfId="0" applyNumberFormat="1" applyFont="1" applyFill="1" applyBorder="1" applyAlignment="1">
      <alignment horizontal="right"/>
    </xf>
    <xf numFmtId="10" fontId="4" fillId="6" borderId="2" xfId="1" applyNumberFormat="1" applyFont="1" applyFill="1" applyBorder="1"/>
    <xf numFmtId="168" fontId="4" fillId="6" borderId="4" xfId="0" applyNumberFormat="1" applyFont="1" applyFill="1" applyBorder="1"/>
    <xf numFmtId="164" fontId="4" fillId="6" borderId="4" xfId="0" applyNumberFormat="1" applyFont="1" applyFill="1" applyBorder="1"/>
    <xf numFmtId="0" fontId="2" fillId="3" borderId="3" xfId="0" applyFont="1" applyFill="1" applyBorder="1" applyAlignment="1"/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colors>
    <mruColors>
      <color rgb="FFFFCC99"/>
      <color rgb="FFCCFFCC"/>
      <color rgb="FFCCFEFE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F67"/>
  <sheetViews>
    <sheetView topLeftCell="A31" zoomScaleNormal="100" workbookViewId="0">
      <selection activeCell="A69" sqref="A69"/>
    </sheetView>
  </sheetViews>
  <sheetFormatPr defaultRowHeight="12.3" x14ac:dyDescent="0.4"/>
  <cols>
    <col min="1" max="1" width="33.44140625" customWidth="1"/>
    <col min="2" max="2" width="17.71875" customWidth="1"/>
    <col min="3" max="3" width="3.1640625" customWidth="1"/>
    <col min="4" max="4" width="27.5546875" bestFit="1" customWidth="1"/>
    <col min="5" max="5" width="10.27734375" customWidth="1"/>
    <col min="8" max="8" width="33.44140625" customWidth="1"/>
    <col min="9" max="9" width="17.71875" customWidth="1"/>
    <col min="10" max="10" width="3.1640625" customWidth="1"/>
    <col min="11" max="11" width="27.5546875" customWidth="1"/>
    <col min="12" max="12" width="10.27734375" customWidth="1"/>
  </cols>
  <sheetData>
    <row r="1" spans="1:5" x14ac:dyDescent="0.4">
      <c r="A1" s="27" t="s">
        <v>2</v>
      </c>
      <c r="B1" s="27"/>
      <c r="C1" s="28"/>
      <c r="D1" s="28"/>
      <c r="E1" s="28"/>
    </row>
    <row r="2" spans="1:5" ht="12.6" thickBot="1" x14ac:dyDescent="0.45">
      <c r="A2" s="4"/>
      <c r="B2" s="4"/>
    </row>
    <row r="3" spans="1:5" ht="12.6" thickBot="1" x14ac:dyDescent="0.45">
      <c r="A3" s="17" t="s">
        <v>28</v>
      </c>
      <c r="B3" s="18"/>
    </row>
    <row r="4" spans="1:5" x14ac:dyDescent="0.4">
      <c r="A4" s="8"/>
      <c r="B4" s="16"/>
    </row>
    <row r="5" spans="1:5" x14ac:dyDescent="0.4">
      <c r="A5" s="8" t="s">
        <v>4</v>
      </c>
      <c r="B5" s="9" t="s">
        <v>43</v>
      </c>
    </row>
    <row r="6" spans="1:5" x14ac:dyDescent="0.4">
      <c r="A6" s="8" t="s">
        <v>5</v>
      </c>
      <c r="B6" s="9" t="s">
        <v>44</v>
      </c>
    </row>
    <row r="7" spans="1:5" x14ac:dyDescent="0.4">
      <c r="A7" s="8" t="s">
        <v>6</v>
      </c>
      <c r="B7" s="10">
        <v>42215</v>
      </c>
    </row>
    <row r="8" spans="1:5" x14ac:dyDescent="0.4">
      <c r="A8" s="8" t="s">
        <v>7</v>
      </c>
      <c r="B8" s="9" t="s">
        <v>3</v>
      </c>
    </row>
    <row r="9" spans="1:5" x14ac:dyDescent="0.4">
      <c r="A9" s="8" t="s">
        <v>8</v>
      </c>
      <c r="B9" s="12">
        <v>3.5</v>
      </c>
    </row>
    <row r="10" spans="1:5" x14ac:dyDescent="0.4">
      <c r="A10" s="8" t="s">
        <v>9</v>
      </c>
      <c r="B10" s="13">
        <v>40</v>
      </c>
    </row>
    <row r="11" spans="1:5" x14ac:dyDescent="0.4">
      <c r="A11" s="8" t="s">
        <v>39</v>
      </c>
      <c r="B11" s="13" t="s">
        <v>45</v>
      </c>
    </row>
    <row r="12" spans="1:5" ht="12.6" thickBot="1" x14ac:dyDescent="0.45">
      <c r="A12" s="14"/>
      <c r="B12" s="15"/>
    </row>
    <row r="13" spans="1:5" ht="12.6" thickBot="1" x14ac:dyDescent="0.45">
      <c r="A13" s="4"/>
    </row>
    <row r="14" spans="1:5" ht="12.6" thickBot="1" x14ac:dyDescent="0.45">
      <c r="A14" s="17" t="s">
        <v>46</v>
      </c>
      <c r="B14" s="24"/>
      <c r="C14" s="25"/>
      <c r="D14" s="25"/>
      <c r="E14" s="26"/>
    </row>
    <row r="15" spans="1:5" x14ac:dyDescent="0.4">
      <c r="A15" s="8"/>
      <c r="B15" s="19"/>
      <c r="C15" s="19"/>
      <c r="D15" s="19"/>
      <c r="E15" s="11"/>
    </row>
    <row r="16" spans="1:5" x14ac:dyDescent="0.4">
      <c r="A16" s="8" t="s">
        <v>10</v>
      </c>
      <c r="B16" s="5">
        <v>6</v>
      </c>
      <c r="C16" s="19"/>
      <c r="D16" s="20" t="s">
        <v>19</v>
      </c>
      <c r="E16" s="55" t="e">
        <f ca="1">IF(B11="LRFR",MAX(1.25*BARAREA(B16)*$B$10/SQRT($B$9),0.4*BARDIA(B16)*$B$10),MAX(0.04*BARAREA(B16)*$B$10*1000/SQRT($B$9*1000),0.4*BARDIA(B16)*$B$10))</f>
        <v>#NAME?</v>
      </c>
    </row>
    <row r="17" spans="1:5" x14ac:dyDescent="0.4">
      <c r="A17" s="8" t="s">
        <v>11</v>
      </c>
      <c r="B17" s="6">
        <v>20</v>
      </c>
      <c r="C17" s="19"/>
      <c r="D17" s="20" t="s">
        <v>20</v>
      </c>
      <c r="E17" s="56" t="e">
        <f ca="1">IF(B20-B25-BARDIA(B16)&gt;12,1.4,1)</f>
        <v>#NAME?</v>
      </c>
    </row>
    <row r="18" spans="1:5" x14ac:dyDescent="0.4">
      <c r="A18" s="8" t="s">
        <v>12</v>
      </c>
      <c r="B18" s="6">
        <v>12</v>
      </c>
      <c r="C18" s="19"/>
      <c r="D18" s="20" t="s">
        <v>21</v>
      </c>
      <c r="E18" s="56">
        <f>IF(B19="Yes",IF(OR(B18-BARDIA(B16)&lt;6*BARDIA(B16),B25&lt;3*BARDIA(B16)),1.5,IF(B11="LRFR",1.2,1.15)),1)</f>
        <v>1</v>
      </c>
    </row>
    <row r="19" spans="1:5" x14ac:dyDescent="0.4">
      <c r="A19" s="8" t="s">
        <v>0</v>
      </c>
      <c r="B19" s="7" t="s">
        <v>1</v>
      </c>
      <c r="C19" s="19"/>
      <c r="D19" s="20" t="s">
        <v>22</v>
      </c>
      <c r="E19" s="56">
        <f>IF(B18&gt;=6,0.8,1)</f>
        <v>0.8</v>
      </c>
    </row>
    <row r="20" spans="1:5" x14ac:dyDescent="0.4">
      <c r="A20" s="8" t="s">
        <v>13</v>
      </c>
      <c r="B20" s="6">
        <v>12</v>
      </c>
      <c r="C20" s="19"/>
      <c r="D20" s="20" t="s">
        <v>23</v>
      </c>
      <c r="E20" s="55" t="e">
        <f ca="1">MAX(E16*MIN(E17*E18,1.7)*E19,12)</f>
        <v>#NAME?</v>
      </c>
    </row>
    <row r="21" spans="1:5" ht="12.75" customHeight="1" x14ac:dyDescent="0.4">
      <c r="A21" s="57" t="s">
        <v>14</v>
      </c>
      <c r="B21" s="40"/>
      <c r="C21" s="19"/>
      <c r="D21" s="20" t="s">
        <v>24</v>
      </c>
      <c r="E21" s="55">
        <f>B17+B24-B22</f>
        <v>9.5</v>
      </c>
    </row>
    <row r="22" spans="1:5" x14ac:dyDescent="0.4">
      <c r="A22" s="21" t="s">
        <v>15</v>
      </c>
      <c r="B22" s="6">
        <v>12</v>
      </c>
      <c r="C22" s="19"/>
      <c r="D22" s="20" t="s">
        <v>25</v>
      </c>
      <c r="E22" s="55">
        <f>B17+B24-B23</f>
        <v>-6.1999999999999993</v>
      </c>
    </row>
    <row r="23" spans="1:5" ht="12.6" thickBot="1" x14ac:dyDescent="0.45">
      <c r="A23" s="21" t="s">
        <v>16</v>
      </c>
      <c r="B23" s="6">
        <v>27.7</v>
      </c>
      <c r="C23" s="19"/>
      <c r="D23" s="20"/>
      <c r="E23" s="16"/>
    </row>
    <row r="24" spans="1:5" ht="12.6" thickBot="1" x14ac:dyDescent="0.45">
      <c r="A24" s="8" t="s">
        <v>17</v>
      </c>
      <c r="B24" s="32">
        <v>1.5</v>
      </c>
      <c r="C24" s="19"/>
      <c r="D24" s="20" t="s">
        <v>27</v>
      </c>
      <c r="E24" s="54" t="e">
        <f ca="1">MIN(1,E21/E20)</f>
        <v>#NAME?</v>
      </c>
    </row>
    <row r="25" spans="1:5" ht="12.6" thickBot="1" x14ac:dyDescent="0.45">
      <c r="A25" s="8" t="s">
        <v>18</v>
      </c>
      <c r="B25" s="32">
        <v>1.5</v>
      </c>
      <c r="C25" s="19"/>
      <c r="D25" s="20" t="s">
        <v>26</v>
      </c>
      <c r="E25" s="54" t="e">
        <f ca="1">MIN(1,E22/E20)</f>
        <v>#NAME?</v>
      </c>
    </row>
    <row r="26" spans="1:5" ht="12.6" thickBot="1" x14ac:dyDescent="0.45">
      <c r="A26" s="14"/>
      <c r="B26" s="22"/>
      <c r="C26" s="22"/>
      <c r="D26" s="22"/>
      <c r="E26" s="23"/>
    </row>
    <row r="27" spans="1:5" s="39" customFormat="1" ht="12.6" thickBot="1" x14ac:dyDescent="0.45">
      <c r="A27" s="37"/>
      <c r="B27" s="38"/>
      <c r="C27" s="38"/>
      <c r="D27" s="38"/>
      <c r="E27" s="38"/>
    </row>
    <row r="28" spans="1:5" ht="12.6" thickBot="1" x14ac:dyDescent="0.45">
      <c r="A28" s="17" t="s">
        <v>48</v>
      </c>
      <c r="B28" s="24"/>
      <c r="C28" s="25"/>
      <c r="D28" s="25"/>
      <c r="E28" s="26"/>
    </row>
    <row r="29" spans="1:5" x14ac:dyDescent="0.4">
      <c r="A29" s="8"/>
      <c r="B29" s="19"/>
      <c r="C29" s="19"/>
      <c r="D29" s="19"/>
      <c r="E29" s="11"/>
    </row>
    <row r="30" spans="1:5" x14ac:dyDescent="0.4">
      <c r="A30" s="8" t="s">
        <v>41</v>
      </c>
      <c r="B30" s="5">
        <v>8</v>
      </c>
      <c r="C30" s="19"/>
      <c r="D30" s="20" t="s">
        <v>19</v>
      </c>
      <c r="E30" s="52" t="e">
        <f ca="1">IF(B11="LRFR",IF(B31="None","NA",MAX(1.25*BARAREA(B31)*$B$10/SQRT($B$9),0.4*BARDIA(B31)*$B$10)),IF(B31="None","NA",MAX(0.04*BARAREA(B31)*$B$10*1000/SQRT($B$9*1000),0.4*BARDIA(B31)*$B$10)))</f>
        <v>#NAME?</v>
      </c>
    </row>
    <row r="31" spans="1:5" x14ac:dyDescent="0.4">
      <c r="A31" s="8" t="s">
        <v>42</v>
      </c>
      <c r="B31" s="29">
        <v>5</v>
      </c>
      <c r="C31" s="19"/>
      <c r="D31" s="20" t="s">
        <v>20</v>
      </c>
      <c r="E31" s="53">
        <f>IF(B31="None","NA",1)</f>
        <v>1</v>
      </c>
    </row>
    <row r="32" spans="1:5" x14ac:dyDescent="0.4">
      <c r="A32" s="8" t="s">
        <v>33</v>
      </c>
      <c r="B32" s="6"/>
      <c r="C32" s="19"/>
      <c r="D32" s="20" t="s">
        <v>21</v>
      </c>
      <c r="E32" s="53">
        <f>IF(B31="None","NA",IF(B34="Yes",IF(OR(B33/2-BARDIA(B31)&lt;6*BARDIA(B31),B35&lt;3*BARDIA(B31)),1.5,IF(B14="LRFR",1.2,1.15)),1))</f>
        <v>1</v>
      </c>
    </row>
    <row r="33" spans="1:6" x14ac:dyDescent="0.4">
      <c r="A33" s="8" t="s">
        <v>29</v>
      </c>
      <c r="B33" s="6">
        <v>12</v>
      </c>
      <c r="C33" s="19"/>
      <c r="D33" s="20" t="s">
        <v>22</v>
      </c>
      <c r="E33" s="53">
        <f>IF(B31="None","NA",IF(B33/2&gt;=6,0.8,1))</f>
        <v>0.8</v>
      </c>
      <c r="F33" s="1"/>
    </row>
    <row r="34" spans="1:6" x14ac:dyDescent="0.4">
      <c r="A34" s="8" t="s">
        <v>0</v>
      </c>
      <c r="B34" s="7" t="s">
        <v>1</v>
      </c>
      <c r="C34" s="19"/>
      <c r="D34" s="20" t="s">
        <v>23</v>
      </c>
      <c r="E34" s="52" t="e">
        <f ca="1">IF(B31="None","NA",MAX(E30*MIN(E31*E32,1.7)*E33,12))</f>
        <v>#NAME?</v>
      </c>
    </row>
    <row r="35" spans="1:6" x14ac:dyDescent="0.4">
      <c r="A35" s="8" t="s">
        <v>30</v>
      </c>
      <c r="B35" s="32">
        <v>2</v>
      </c>
      <c r="C35" s="19"/>
      <c r="D35" s="20" t="s">
        <v>24</v>
      </c>
      <c r="E35" s="52">
        <f>IF(B31="None","NA",B32)</f>
        <v>0</v>
      </c>
    </row>
    <row r="36" spans="1:6" ht="12.6" thickBot="1" x14ac:dyDescent="0.45">
      <c r="A36" s="35"/>
      <c r="B36" s="36"/>
      <c r="C36" s="19"/>
      <c r="D36" s="20"/>
      <c r="E36" s="16"/>
    </row>
    <row r="37" spans="1:6" ht="12.6" thickBot="1" x14ac:dyDescent="0.45">
      <c r="A37" s="35"/>
      <c r="B37" s="36"/>
      <c r="C37" s="19"/>
      <c r="D37" s="20" t="s">
        <v>27</v>
      </c>
      <c r="E37" s="54" t="e">
        <f ca="1">IF(B31="None",1,MIN(1,(BARAREA(B30)+BARAREA(B31)*E35/E34)/(BARAREA(B30)+BARAREA(B31))))</f>
        <v>#NAME?</v>
      </c>
      <c r="F37" s="1"/>
    </row>
    <row r="38" spans="1:6" ht="12.6" thickBot="1" x14ac:dyDescent="0.45">
      <c r="A38" s="14"/>
      <c r="B38" s="22"/>
      <c r="C38" s="22"/>
      <c r="D38" s="22"/>
      <c r="E38" s="23"/>
      <c r="F38" s="2"/>
    </row>
    <row r="39" spans="1:6" ht="12.6" thickBot="1" x14ac:dyDescent="0.45">
      <c r="A39" s="4"/>
    </row>
    <row r="40" spans="1:6" ht="12.6" thickBot="1" x14ac:dyDescent="0.45">
      <c r="A40" s="41" t="s">
        <v>49</v>
      </c>
      <c r="B40" s="42"/>
      <c r="C40" s="42"/>
      <c r="D40" s="42"/>
      <c r="E40" s="43"/>
    </row>
    <row r="41" spans="1:6" x14ac:dyDescent="0.4">
      <c r="A41" s="8"/>
      <c r="B41" s="19"/>
      <c r="C41" s="19"/>
      <c r="D41" s="19"/>
      <c r="E41" s="11"/>
    </row>
    <row r="42" spans="1:6" x14ac:dyDescent="0.4">
      <c r="A42" s="8" t="s">
        <v>10</v>
      </c>
      <c r="B42" s="5">
        <v>5</v>
      </c>
      <c r="C42" s="19"/>
      <c r="D42" s="20" t="s">
        <v>19</v>
      </c>
      <c r="E42" s="55" t="e">
        <f ca="1">IF(B11="LRFR",MAX(1.25*BARAREA(B42)*$B$10/SQRT($B$9),0.4*BARDIA(B42)*$B$10),MAX(0.04*BARAREA(B42)*$B$10*1000/SQRT($B$9*1000),0.4*BARDIA(B42)*$B$10))</f>
        <v>#NAME?</v>
      </c>
    </row>
    <row r="43" spans="1:6" ht="12.75" customHeight="1" x14ac:dyDescent="0.4">
      <c r="A43" s="8" t="s">
        <v>11</v>
      </c>
      <c r="B43" s="6">
        <v>10</v>
      </c>
      <c r="C43" s="19"/>
      <c r="D43" s="20" t="s">
        <v>20</v>
      </c>
      <c r="E43" s="56">
        <f>IF(B50&gt;12,1.4,1)</f>
        <v>1</v>
      </c>
    </row>
    <row r="44" spans="1:6" ht="12.75" customHeight="1" x14ac:dyDescent="0.4">
      <c r="A44" s="8" t="s">
        <v>12</v>
      </c>
      <c r="B44" s="6">
        <v>12</v>
      </c>
      <c r="C44" s="19"/>
      <c r="D44" s="20" t="s">
        <v>21</v>
      </c>
      <c r="E44" s="56">
        <f>IF(B45="Yes",IF(OR(B44-BARDIA(B42)&lt;6*BARDIA(B42),B50&lt;3*BARDIA(B42)),1.5,IF(B11="LRFR",1.2,1.15)),1)</f>
        <v>1</v>
      </c>
    </row>
    <row r="45" spans="1:6" x14ac:dyDescent="0.4">
      <c r="A45" s="8" t="s">
        <v>0</v>
      </c>
      <c r="B45" s="7" t="s">
        <v>1</v>
      </c>
      <c r="C45" s="19"/>
      <c r="D45" s="20" t="s">
        <v>22</v>
      </c>
      <c r="E45" s="56">
        <f>IF(B44&gt;=6,0.8,1)</f>
        <v>0.8</v>
      </c>
    </row>
    <row r="46" spans="1:6" ht="12.3" customHeight="1" x14ac:dyDescent="0.4">
      <c r="A46" s="57" t="s">
        <v>14</v>
      </c>
      <c r="B46" s="40"/>
      <c r="C46" s="19"/>
      <c r="D46" s="20" t="s">
        <v>23</v>
      </c>
      <c r="E46" s="55" t="e">
        <f ca="1">MAX(E42*MIN(E43*E44,1.7)*E45,12)</f>
        <v>#NAME?</v>
      </c>
    </row>
    <row r="47" spans="1:6" x14ac:dyDescent="0.4">
      <c r="A47" s="21" t="s">
        <v>15</v>
      </c>
      <c r="B47" s="6">
        <v>12</v>
      </c>
      <c r="C47" s="19"/>
      <c r="D47" s="20" t="s">
        <v>24</v>
      </c>
      <c r="E47" s="55">
        <f>B43+B49-B47</f>
        <v>-0.5</v>
      </c>
    </row>
    <row r="48" spans="1:6" x14ac:dyDescent="0.4">
      <c r="A48" s="21" t="s">
        <v>16</v>
      </c>
      <c r="B48" s="6">
        <v>25.6</v>
      </c>
      <c r="C48" s="19"/>
      <c r="D48" s="20" t="s">
        <v>25</v>
      </c>
      <c r="E48" s="55">
        <f>B43+B49-B48</f>
        <v>-14.100000000000001</v>
      </c>
    </row>
    <row r="49" spans="1:5" ht="12.6" thickBot="1" x14ac:dyDescent="0.45">
      <c r="A49" s="8" t="s">
        <v>17</v>
      </c>
      <c r="B49" s="32">
        <v>1.5</v>
      </c>
      <c r="C49" s="19"/>
      <c r="D49" s="20"/>
      <c r="E49" s="16"/>
    </row>
    <row r="50" spans="1:5" ht="12.6" thickBot="1" x14ac:dyDescent="0.45">
      <c r="A50" s="8" t="s">
        <v>30</v>
      </c>
      <c r="B50" s="32">
        <v>3.5</v>
      </c>
      <c r="C50" s="19"/>
      <c r="D50" s="20" t="s">
        <v>27</v>
      </c>
      <c r="E50" s="54" t="e">
        <f ca="1">MIN(1,E47/E46)</f>
        <v>#NAME?</v>
      </c>
    </row>
    <row r="51" spans="1:5" ht="12.6" thickBot="1" x14ac:dyDescent="0.45">
      <c r="A51" s="33"/>
      <c r="B51" s="19"/>
      <c r="C51" s="19"/>
      <c r="D51" s="20" t="s">
        <v>26</v>
      </c>
      <c r="E51" s="54" t="e">
        <f ca="1">MIN(1,E48/E46)</f>
        <v>#NAME?</v>
      </c>
    </row>
    <row r="52" spans="1:5" ht="12.6" thickBot="1" x14ac:dyDescent="0.45">
      <c r="A52" s="14"/>
      <c r="B52" s="22"/>
      <c r="C52" s="22"/>
      <c r="D52" s="22"/>
      <c r="E52" s="23"/>
    </row>
    <row r="53" spans="1:5" ht="12.6" thickBot="1" x14ac:dyDescent="0.45"/>
    <row r="54" spans="1:5" ht="12.6" thickBot="1" x14ac:dyDescent="0.45">
      <c r="A54" s="17" t="s">
        <v>51</v>
      </c>
      <c r="B54" s="24"/>
      <c r="C54" s="25"/>
      <c r="D54" s="25"/>
      <c r="E54" s="26"/>
    </row>
    <row r="55" spans="1:5" x14ac:dyDescent="0.4">
      <c r="A55" s="8"/>
      <c r="B55" s="19"/>
      <c r="C55" s="19"/>
      <c r="D55" s="19"/>
      <c r="E55" s="11"/>
    </row>
    <row r="56" spans="1:5" x14ac:dyDescent="0.4">
      <c r="A56" s="8" t="s">
        <v>41</v>
      </c>
      <c r="B56" s="5">
        <v>8</v>
      </c>
      <c r="C56" s="19"/>
      <c r="D56" s="20" t="s">
        <v>19</v>
      </c>
      <c r="E56" s="52" t="e">
        <f ca="1">IF(B11="LRFR",IF(B57="None","NA",MAX(1.25*BARAREA(B57)*$B$10/SQRT($B$9),0.4*BARDIA(B57)*$B$10)),IF(B57="None","NA",MAX(0.04*BARAREA(B57)*$B$10*1000/SQRT($B$9*1000),0.4*BARDIA(B57)*$B$10)))</f>
        <v>#NAME?</v>
      </c>
    </row>
    <row r="57" spans="1:5" x14ac:dyDescent="0.4">
      <c r="A57" s="8" t="s">
        <v>42</v>
      </c>
      <c r="B57" s="29">
        <v>5</v>
      </c>
      <c r="C57" s="19"/>
      <c r="D57" s="20" t="s">
        <v>20</v>
      </c>
      <c r="E57" s="53" t="e">
        <f ca="1">IF(B57="None","NA",IF(B60-B62-BARDIA(B56)&gt;12,1.4,1))</f>
        <v>#NAME?</v>
      </c>
    </row>
    <row r="58" spans="1:5" x14ac:dyDescent="0.4">
      <c r="A58" s="8" t="s">
        <v>33</v>
      </c>
      <c r="B58" s="6"/>
      <c r="C58" s="19"/>
      <c r="D58" s="20" t="s">
        <v>21</v>
      </c>
      <c r="E58" s="53">
        <f>IF(B57="None","NA",IF(B61="Yes",IF(OR(B59/2-BARDIA(B57)&lt;6*BARDIA(B57),B62&lt;3*BARDIA(B57)),1.5,IF(B1="LRFR",1.2,1.15)),1))</f>
        <v>1</v>
      </c>
    </row>
    <row r="59" spans="1:5" x14ac:dyDescent="0.4">
      <c r="A59" s="8" t="s">
        <v>29</v>
      </c>
      <c r="B59" s="6">
        <v>12</v>
      </c>
      <c r="C59" s="19"/>
      <c r="D59" s="20" t="s">
        <v>22</v>
      </c>
      <c r="E59" s="53">
        <f>IF(B57="None","NA",IF(B59/2&gt;=6,0.8,1))</f>
        <v>0.8</v>
      </c>
    </row>
    <row r="60" spans="1:5" x14ac:dyDescent="0.4">
      <c r="A60" s="8" t="s">
        <v>31</v>
      </c>
      <c r="B60" s="6">
        <v>14</v>
      </c>
      <c r="C60" s="19"/>
      <c r="D60" s="20" t="s">
        <v>23</v>
      </c>
      <c r="E60" s="52" t="e">
        <f ca="1">IF(B57="None","NA",MAX(E56*MIN(E57*E58,1.7)*E59,12))</f>
        <v>#NAME?</v>
      </c>
    </row>
    <row r="61" spans="1:5" x14ac:dyDescent="0.4">
      <c r="A61" s="8" t="s">
        <v>0</v>
      </c>
      <c r="B61" s="7" t="s">
        <v>1</v>
      </c>
      <c r="C61" s="19"/>
      <c r="D61" s="20" t="s">
        <v>24</v>
      </c>
      <c r="E61" s="52">
        <f>IF(B57="None","NA",B58)</f>
        <v>0</v>
      </c>
    </row>
    <row r="62" spans="1:5" ht="12.6" thickBot="1" x14ac:dyDescent="0.45">
      <c r="A62" s="8" t="s">
        <v>18</v>
      </c>
      <c r="B62" s="32">
        <v>1.5</v>
      </c>
      <c r="C62" s="19"/>
      <c r="D62" s="20"/>
      <c r="E62" s="16"/>
    </row>
    <row r="63" spans="1:5" ht="12.6" thickBot="1" x14ac:dyDescent="0.45">
      <c r="A63" s="35"/>
      <c r="B63" s="36"/>
      <c r="C63" s="19"/>
      <c r="D63" s="20" t="s">
        <v>27</v>
      </c>
      <c r="E63" s="54" t="e">
        <f ca="1">IF(B57="None",1,MIN(1,(BARAREA(B56)+BARAREA(B57)*E61/E60)/(BARAREA(B56)+BARAREA(B57))))</f>
        <v>#NAME?</v>
      </c>
    </row>
    <row r="64" spans="1:5" ht="12.6" thickBot="1" x14ac:dyDescent="0.45">
      <c r="A64" s="14"/>
      <c r="B64" s="22"/>
      <c r="C64" s="22"/>
      <c r="D64" s="22"/>
      <c r="E64" s="23"/>
    </row>
    <row r="67" spans="1:1" x14ac:dyDescent="0.4">
      <c r="A67" s="4"/>
    </row>
  </sheetData>
  <mergeCells count="1">
    <mergeCell ref="A40:E40"/>
  </mergeCells>
  <phoneticPr fontId="0" type="noConversion"/>
  <dataValidations count="4">
    <dataValidation type="list" allowBlank="1" showInputMessage="1" showErrorMessage="1" sqref="B16 B42 B30 B56" xr:uid="{00000000-0002-0000-0000-000000000000}">
      <formula1>"4,5,6,7,8,9,10,11"</formula1>
    </dataValidation>
    <dataValidation type="list" allowBlank="1" showInputMessage="1" showErrorMessage="1" sqref="B19 B45 B34 B61" xr:uid="{00000000-0002-0000-0000-000001000000}">
      <formula1>"Yes,No"</formula1>
    </dataValidation>
    <dataValidation type="list" allowBlank="1" showInputMessage="1" showErrorMessage="1" sqref="B31 B57" xr:uid="{00000000-0002-0000-0000-000002000000}">
      <formula1>"None,4,5,6,7,8,9,10,11"</formula1>
    </dataValidation>
    <dataValidation type="list" allowBlank="1" showInputMessage="1" showErrorMessage="1" sqref="B11" xr:uid="{00000000-0002-0000-0000-000003000000}">
      <formula1>"LRFR,LFR"</formula1>
    </dataValidation>
  </dataValidations>
  <pageMargins left="0.75" right="0.75" top="1" bottom="1" header="0.5" footer="0.5"/>
  <pageSetup scale="99" fitToHeight="2" orientation="portrait" r:id="rId1"/>
  <headerFooter alignWithMargins="0"/>
  <rowBreaks count="1" manualBreakCount="1">
    <brk id="3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F96"/>
  <sheetViews>
    <sheetView topLeftCell="A58" zoomScaleNormal="100" workbookViewId="0">
      <selection activeCell="A96" sqref="A96"/>
    </sheetView>
  </sheetViews>
  <sheetFormatPr defaultRowHeight="12.3" x14ac:dyDescent="0.4"/>
  <cols>
    <col min="1" max="1" width="33.44140625" customWidth="1"/>
    <col min="2" max="2" width="17.71875" customWidth="1"/>
    <col min="3" max="3" width="3.1640625" customWidth="1"/>
    <col min="4" max="4" width="27.5546875" bestFit="1" customWidth="1"/>
    <col min="5" max="5" width="10.27734375" customWidth="1"/>
    <col min="8" max="8" width="33.44140625" customWidth="1"/>
    <col min="9" max="9" width="17.71875" customWidth="1"/>
    <col min="10" max="10" width="3.1640625" customWidth="1"/>
    <col min="11" max="11" width="27.5546875" customWidth="1"/>
    <col min="12" max="12" width="10.27734375" customWidth="1"/>
  </cols>
  <sheetData>
    <row r="1" spans="1:5" x14ac:dyDescent="0.4">
      <c r="A1" s="27" t="s">
        <v>32</v>
      </c>
      <c r="B1" s="27"/>
      <c r="C1" s="28"/>
      <c r="D1" s="28"/>
      <c r="E1" s="28"/>
    </row>
    <row r="2" spans="1:5" ht="12.6" thickBot="1" x14ac:dyDescent="0.45">
      <c r="A2" s="4"/>
      <c r="B2" s="4"/>
    </row>
    <row r="3" spans="1:5" ht="12.6" thickBot="1" x14ac:dyDescent="0.45">
      <c r="A3" s="17" t="s">
        <v>28</v>
      </c>
      <c r="B3" s="18"/>
    </row>
    <row r="4" spans="1:5" x14ac:dyDescent="0.4">
      <c r="A4" s="8"/>
      <c r="B4" s="16"/>
    </row>
    <row r="5" spans="1:5" x14ac:dyDescent="0.4">
      <c r="A5" s="8" t="s">
        <v>4</v>
      </c>
      <c r="B5" s="9" t="s">
        <v>43</v>
      </c>
    </row>
    <row r="6" spans="1:5" x14ac:dyDescent="0.4">
      <c r="A6" s="8" t="s">
        <v>5</v>
      </c>
      <c r="B6" s="9" t="s">
        <v>44</v>
      </c>
    </row>
    <row r="7" spans="1:5" x14ac:dyDescent="0.4">
      <c r="A7" s="8" t="s">
        <v>6</v>
      </c>
      <c r="B7" s="10">
        <v>42215</v>
      </c>
    </row>
    <row r="8" spans="1:5" x14ac:dyDescent="0.4">
      <c r="A8" s="8" t="s">
        <v>7</v>
      </c>
      <c r="B8" s="9" t="s">
        <v>3</v>
      </c>
    </row>
    <row r="9" spans="1:5" x14ac:dyDescent="0.4">
      <c r="A9" s="8" t="s">
        <v>8</v>
      </c>
      <c r="B9" s="12">
        <v>3.5</v>
      </c>
    </row>
    <row r="10" spans="1:5" x14ac:dyDescent="0.4">
      <c r="A10" s="8" t="s">
        <v>9</v>
      </c>
      <c r="B10" s="13">
        <v>40</v>
      </c>
    </row>
    <row r="11" spans="1:5" x14ac:dyDescent="0.4">
      <c r="A11" s="8" t="s">
        <v>39</v>
      </c>
      <c r="B11" s="13" t="s">
        <v>45</v>
      </c>
    </row>
    <row r="12" spans="1:5" ht="12.6" thickBot="1" x14ac:dyDescent="0.45">
      <c r="A12" s="14"/>
      <c r="B12" s="15"/>
    </row>
    <row r="13" spans="1:5" ht="12.6" thickBot="1" x14ac:dyDescent="0.45">
      <c r="A13" s="4"/>
    </row>
    <row r="14" spans="1:5" ht="13.5" customHeight="1" thickBot="1" x14ac:dyDescent="0.45">
      <c r="A14" s="17" t="s">
        <v>46</v>
      </c>
      <c r="B14" s="24"/>
      <c r="C14" s="25"/>
      <c r="D14" s="25"/>
      <c r="E14" s="26"/>
    </row>
    <row r="15" spans="1:5" x14ac:dyDescent="0.4">
      <c r="A15" s="8"/>
      <c r="B15" s="19"/>
      <c r="C15" s="19"/>
      <c r="D15" s="19"/>
      <c r="E15" s="11"/>
    </row>
    <row r="16" spans="1:5" x14ac:dyDescent="0.4">
      <c r="A16" s="8" t="s">
        <v>10</v>
      </c>
      <c r="B16" s="5">
        <v>6</v>
      </c>
      <c r="C16" s="19"/>
      <c r="D16" s="20" t="s">
        <v>19</v>
      </c>
      <c r="E16" s="44" t="e">
        <f ca="1">IF(B11="LRFR",MAX(1.25*BARAREA(B16)*$B$10/SQRT($B$9),0.4*BARDIA(B16)*$B$10),MAX(0.04*BARAREA(B16)*$B$10*1000/SQRT($B$9*1000),0.4*BARDIA(B16)*$B$10))</f>
        <v>#NAME?</v>
      </c>
    </row>
    <row r="17" spans="1:6" x14ac:dyDescent="0.4">
      <c r="A17" s="8" t="s">
        <v>11</v>
      </c>
      <c r="B17" s="6">
        <v>20</v>
      </c>
      <c r="C17" s="19"/>
      <c r="D17" s="20" t="s">
        <v>20</v>
      </c>
      <c r="E17" s="45" t="e">
        <f ca="1">IF(B20-B25-BARDIA(B16)&gt;12,1.4,1)</f>
        <v>#NAME?</v>
      </c>
    </row>
    <row r="18" spans="1:6" x14ac:dyDescent="0.4">
      <c r="A18" s="8" t="s">
        <v>12</v>
      </c>
      <c r="B18" s="6">
        <v>12</v>
      </c>
      <c r="C18" s="19"/>
      <c r="D18" s="20" t="s">
        <v>21</v>
      </c>
      <c r="E18" s="45">
        <f>IF(B19="Yes",IF(OR(B18-BARDIA(B16)&lt;6*BARDIA(B16),B25&lt;3*BARDIA(B16)),1.5,IF(B11="LRFR",1.2,1.15)),1)</f>
        <v>1</v>
      </c>
    </row>
    <row r="19" spans="1:6" x14ac:dyDescent="0.4">
      <c r="A19" s="8" t="s">
        <v>0</v>
      </c>
      <c r="B19" s="7" t="s">
        <v>1</v>
      </c>
      <c r="C19" s="19"/>
      <c r="D19" s="20" t="s">
        <v>22</v>
      </c>
      <c r="E19" s="45">
        <f>IF(B18&gt;=6,0.8,1)</f>
        <v>0.8</v>
      </c>
    </row>
    <row r="20" spans="1:6" x14ac:dyDescent="0.4">
      <c r="A20" s="8" t="s">
        <v>13</v>
      </c>
      <c r="B20" s="6">
        <v>12</v>
      </c>
      <c r="C20" s="19"/>
      <c r="D20" s="20" t="s">
        <v>23</v>
      </c>
      <c r="E20" s="44" t="e">
        <f ca="1">MAX(E16*MIN(E17*E18,1.7)*E19,12)</f>
        <v>#NAME?</v>
      </c>
    </row>
    <row r="21" spans="1:6" ht="12.75" customHeight="1" x14ac:dyDescent="0.4">
      <c r="A21" s="57" t="s">
        <v>14</v>
      </c>
      <c r="B21" s="40"/>
      <c r="C21" s="19"/>
      <c r="D21" s="20" t="s">
        <v>24</v>
      </c>
      <c r="E21" s="44">
        <f>B17+B24-B22</f>
        <v>9.5</v>
      </c>
    </row>
    <row r="22" spans="1:6" x14ac:dyDescent="0.4">
      <c r="A22" s="21" t="s">
        <v>15</v>
      </c>
      <c r="B22" s="6">
        <v>12</v>
      </c>
      <c r="C22" s="19"/>
      <c r="D22" s="20" t="s">
        <v>25</v>
      </c>
      <c r="E22" s="44">
        <f>B17+B24-B23</f>
        <v>-6.1999999999999993</v>
      </c>
    </row>
    <row r="23" spans="1:6" ht="12.6" thickBot="1" x14ac:dyDescent="0.45">
      <c r="A23" s="21" t="s">
        <v>16</v>
      </c>
      <c r="B23" s="6">
        <v>27.7</v>
      </c>
      <c r="C23" s="19"/>
      <c r="D23" s="20"/>
      <c r="E23" s="16"/>
    </row>
    <row r="24" spans="1:6" ht="12.6" thickBot="1" x14ac:dyDescent="0.45">
      <c r="A24" s="8" t="s">
        <v>17</v>
      </c>
      <c r="B24" s="32">
        <v>1.5</v>
      </c>
      <c r="C24" s="19"/>
      <c r="D24" s="20" t="s">
        <v>27</v>
      </c>
      <c r="E24" s="46" t="e">
        <f ca="1">MIN(1,E21/E20)</f>
        <v>#NAME?</v>
      </c>
    </row>
    <row r="25" spans="1:6" ht="12.6" thickBot="1" x14ac:dyDescent="0.45">
      <c r="A25" s="8" t="s">
        <v>18</v>
      </c>
      <c r="B25" s="32">
        <v>1.5</v>
      </c>
      <c r="C25" s="19"/>
      <c r="D25" s="20" t="s">
        <v>26</v>
      </c>
      <c r="E25" s="46" t="e">
        <f ca="1">MIN(1,E22/E20)</f>
        <v>#NAME?</v>
      </c>
    </row>
    <row r="26" spans="1:6" ht="12.6" thickBot="1" x14ac:dyDescent="0.45">
      <c r="A26" s="14"/>
      <c r="B26" s="22"/>
      <c r="C26" s="22"/>
      <c r="D26" s="22"/>
      <c r="E26" s="23"/>
    </row>
    <row r="27" spans="1:6" x14ac:dyDescent="0.4">
      <c r="A27" s="4"/>
    </row>
    <row r="28" spans="1:6" ht="12.6" thickBot="1" x14ac:dyDescent="0.45">
      <c r="F28" s="3"/>
    </row>
    <row r="29" spans="1:6" ht="12.6" thickBot="1" x14ac:dyDescent="0.45">
      <c r="A29" s="17" t="s">
        <v>47</v>
      </c>
      <c r="B29" s="24"/>
      <c r="C29" s="25"/>
      <c r="D29" s="25"/>
      <c r="E29" s="26"/>
    </row>
    <row r="30" spans="1:6" x14ac:dyDescent="0.4">
      <c r="A30" s="8"/>
      <c r="B30" s="19"/>
      <c r="C30" s="19"/>
      <c r="D30" s="19"/>
      <c r="E30" s="11"/>
    </row>
    <row r="31" spans="1:6" x14ac:dyDescent="0.4">
      <c r="A31" s="8" t="s">
        <v>41</v>
      </c>
      <c r="B31" s="29">
        <v>10</v>
      </c>
      <c r="C31" s="19"/>
      <c r="D31" s="20" t="s">
        <v>19</v>
      </c>
      <c r="E31" s="55" t="e">
        <f ca="1">IF(B11="LRFR",MAX(1.25*BARAREA(B32)*$B$10/SQRT($B$9),0.4*BARDIA(B32)*$B$10),MAX(0.04*BARAREA(B32)*$B$10*1000/SQRT($B$9*1000),0.4*BARDIA(B32)*$B$10))</f>
        <v>#NAME?</v>
      </c>
    </row>
    <row r="32" spans="1:6" ht="12.75" customHeight="1" x14ac:dyDescent="0.4">
      <c r="A32" s="8" t="s">
        <v>42</v>
      </c>
      <c r="B32" s="29">
        <v>5</v>
      </c>
      <c r="C32" s="19"/>
      <c r="D32" s="20" t="s">
        <v>20</v>
      </c>
      <c r="E32" s="56" t="e">
        <f ca="1">IF(B36-B40-BARDIA(B32)&gt;12,1.4,1)</f>
        <v>#NAME?</v>
      </c>
    </row>
    <row r="33" spans="1:6" x14ac:dyDescent="0.4">
      <c r="A33" s="8" t="s">
        <v>34</v>
      </c>
      <c r="B33" s="6">
        <v>20</v>
      </c>
      <c r="C33" s="19"/>
      <c r="D33" s="20" t="s">
        <v>21</v>
      </c>
      <c r="E33" s="56">
        <f>IF(B35="Yes",IF(OR(IF(OR(B31="None",B32="None"),B34,B34/2)-BARDIA(B32)&lt;6*BARDIA(B32),B40&lt;3*BARDIA(B32)),1.5,IF(B11="LRFR",1.2,1.15)),1)</f>
        <v>1</v>
      </c>
    </row>
    <row r="34" spans="1:6" x14ac:dyDescent="0.4">
      <c r="A34" s="8" t="s">
        <v>40</v>
      </c>
      <c r="B34" s="6">
        <v>24</v>
      </c>
      <c r="C34" s="19"/>
      <c r="D34" s="20" t="s">
        <v>22</v>
      </c>
      <c r="E34" s="56">
        <f>IF(IF(OR(B31="None",B32="None"),B34,B34/2)&gt;=6,0.8,1)</f>
        <v>0.8</v>
      </c>
    </row>
    <row r="35" spans="1:6" x14ac:dyDescent="0.4">
      <c r="A35" s="8" t="s">
        <v>0</v>
      </c>
      <c r="B35" s="7" t="s">
        <v>1</v>
      </c>
      <c r="C35" s="19"/>
      <c r="D35" s="20" t="s">
        <v>23</v>
      </c>
      <c r="E35" s="55" t="e">
        <f ca="1">MAX(E31*MIN(E32*E33,1.7)*E34,12)</f>
        <v>#NAME?</v>
      </c>
    </row>
    <row r="36" spans="1:6" ht="12.75" customHeight="1" x14ac:dyDescent="0.4">
      <c r="A36" s="8" t="s">
        <v>13</v>
      </c>
      <c r="B36" s="6">
        <v>12</v>
      </c>
      <c r="C36" s="19"/>
      <c r="D36" s="20" t="s">
        <v>24</v>
      </c>
      <c r="E36" s="55">
        <f>B33-B38</f>
        <v>14</v>
      </c>
    </row>
    <row r="37" spans="1:6" ht="12.75" customHeight="1" x14ac:dyDescent="0.4">
      <c r="A37" s="57" t="s">
        <v>35</v>
      </c>
      <c r="B37" s="40"/>
      <c r="C37" s="19"/>
      <c r="D37" s="20" t="s">
        <v>25</v>
      </c>
      <c r="E37" s="55">
        <f>B33-B39</f>
        <v>-1.1999999999999993</v>
      </c>
    </row>
    <row r="38" spans="1:6" ht="12.6" thickBot="1" x14ac:dyDescent="0.45">
      <c r="A38" s="21" t="s">
        <v>15</v>
      </c>
      <c r="B38" s="6">
        <v>6</v>
      </c>
      <c r="C38" s="19"/>
      <c r="D38" s="20"/>
      <c r="E38" s="16"/>
    </row>
    <row r="39" spans="1:6" ht="12.6" thickBot="1" x14ac:dyDescent="0.45">
      <c r="A39" s="21" t="s">
        <v>16</v>
      </c>
      <c r="B39" s="6">
        <v>21.2</v>
      </c>
      <c r="C39" s="19"/>
      <c r="D39" s="20" t="s">
        <v>27</v>
      </c>
      <c r="E39" s="54" t="e">
        <f ca="1">IF(B32="None",1,MIN(1,(IF(B31="None",0,BARAREA(B31))+BARAREA(B32)*E36/E35)/(IF(B31="None",0,BARAREA(B31))+BARAREA(B32))))</f>
        <v>#NAME?</v>
      </c>
    </row>
    <row r="40" spans="1:6" ht="12.6" thickBot="1" x14ac:dyDescent="0.45">
      <c r="A40" s="8" t="s">
        <v>18</v>
      </c>
      <c r="B40" s="32">
        <v>1.5</v>
      </c>
      <c r="C40" s="19"/>
      <c r="D40" s="20" t="s">
        <v>26</v>
      </c>
      <c r="E40" s="54" t="e">
        <f ca="1">IF(B32="None",1,MIN(1,(IF(B31="None",0,BARAREA(B31))+BARAREA(B32)*E37/E35)/(IF(B31="None",0,BARAREA(B31))+BARAREA(B32))))</f>
        <v>#NAME?</v>
      </c>
    </row>
    <row r="41" spans="1:6" ht="12.6" thickBot="1" x14ac:dyDescent="0.45">
      <c r="A41" s="14"/>
      <c r="B41" s="22"/>
      <c r="C41" s="22"/>
      <c r="D41" s="22"/>
      <c r="E41" s="23"/>
    </row>
    <row r="42" spans="1:6" s="39" customFormat="1" ht="12.6" thickBot="1" x14ac:dyDescent="0.45">
      <c r="A42" s="37"/>
      <c r="B42" s="38"/>
      <c r="C42" s="38"/>
      <c r="D42" s="38"/>
      <c r="E42" s="38"/>
    </row>
    <row r="43" spans="1:6" ht="12.6" thickBot="1" x14ac:dyDescent="0.45">
      <c r="A43" s="17" t="s">
        <v>48</v>
      </c>
      <c r="B43" s="24"/>
      <c r="C43" s="25"/>
      <c r="D43" s="25"/>
      <c r="E43" s="26"/>
    </row>
    <row r="44" spans="1:6" x14ac:dyDescent="0.4">
      <c r="A44" s="8"/>
      <c r="B44" s="19"/>
      <c r="C44" s="19"/>
      <c r="D44" s="19"/>
      <c r="E44" s="11"/>
    </row>
    <row r="45" spans="1:6" x14ac:dyDescent="0.4">
      <c r="A45" s="8" t="s">
        <v>41</v>
      </c>
      <c r="B45" s="5">
        <v>8</v>
      </c>
      <c r="C45" s="19"/>
      <c r="D45" s="20" t="s">
        <v>19</v>
      </c>
      <c r="E45" s="52" t="e">
        <f ca="1">IF(B11="LRFR",IF(B46="None","NA",MAX(1.25*BARAREA(B46)*$B$10/SQRT($B$9),0.4*BARDIA(B46)*$B$10)),IF(B46="None","NA",MAX(0.04*BARAREA(B46)*$B$10*1000/SQRT($B$9*1000),0.4*BARDIA(B46)*$B$10)))</f>
        <v>#NAME?</v>
      </c>
    </row>
    <row r="46" spans="1:6" x14ac:dyDescent="0.4">
      <c r="A46" s="8" t="s">
        <v>42</v>
      </c>
      <c r="B46" s="29">
        <v>5</v>
      </c>
      <c r="C46" s="19"/>
      <c r="D46" s="20" t="s">
        <v>20</v>
      </c>
      <c r="E46" s="53">
        <f>IF(B46="None","NA",1)</f>
        <v>1</v>
      </c>
    </row>
    <row r="47" spans="1:6" x14ac:dyDescent="0.4">
      <c r="A47" s="8" t="s">
        <v>33</v>
      </c>
      <c r="B47" s="6"/>
      <c r="C47" s="19"/>
      <c r="D47" s="20" t="s">
        <v>21</v>
      </c>
      <c r="E47" s="53">
        <f>IF(B46="None","NA",IF(B49="Yes",IF(OR(B48/2-BARDIA(B46)&lt;6*BARDIA(B46),B50&lt;3*BARDIA(B46)),1.5,IF(B14="LRFR",1.2,1.15)),1))</f>
        <v>1</v>
      </c>
    </row>
    <row r="48" spans="1:6" x14ac:dyDescent="0.4">
      <c r="A48" s="8" t="s">
        <v>29</v>
      </c>
      <c r="B48" s="6">
        <v>12</v>
      </c>
      <c r="C48" s="19"/>
      <c r="D48" s="20" t="s">
        <v>22</v>
      </c>
      <c r="E48" s="53">
        <f>IF(B46="None","NA",IF(B48/2&gt;=6,0.8,1))</f>
        <v>0.8</v>
      </c>
      <c r="F48" s="1"/>
    </row>
    <row r="49" spans="1:6" x14ac:dyDescent="0.4">
      <c r="A49" s="8" t="s">
        <v>0</v>
      </c>
      <c r="B49" s="7" t="s">
        <v>1</v>
      </c>
      <c r="C49" s="19"/>
      <c r="D49" s="20" t="s">
        <v>23</v>
      </c>
      <c r="E49" s="52" t="e">
        <f ca="1">IF(B46="None","NA",MAX(E45*MIN(E46*E47,1.7)*E48,12))</f>
        <v>#NAME?</v>
      </c>
    </row>
    <row r="50" spans="1:6" x14ac:dyDescent="0.4">
      <c r="A50" s="8" t="s">
        <v>30</v>
      </c>
      <c r="B50" s="32">
        <v>2</v>
      </c>
      <c r="C50" s="19"/>
      <c r="D50" s="20" t="s">
        <v>24</v>
      </c>
      <c r="E50" s="52">
        <f>IF(B46="None","NA",B47)</f>
        <v>0</v>
      </c>
    </row>
    <row r="51" spans="1:6" ht="12.6" thickBot="1" x14ac:dyDescent="0.45">
      <c r="A51" s="35"/>
      <c r="B51" s="36"/>
      <c r="C51" s="19"/>
      <c r="D51" s="20"/>
      <c r="E51" s="16"/>
    </row>
    <row r="52" spans="1:6" ht="12.6" thickBot="1" x14ac:dyDescent="0.45">
      <c r="A52" s="35"/>
      <c r="B52" s="36"/>
      <c r="C52" s="19"/>
      <c r="D52" s="20" t="s">
        <v>27</v>
      </c>
      <c r="E52" s="54" t="e">
        <f ca="1">IF(B46="None",1,MIN(1,(BARAREA(B45)+BARAREA(B46)*E50/E49)/(BARAREA(B45)+BARAREA(B46))))</f>
        <v>#NAME?</v>
      </c>
      <c r="F52" s="1"/>
    </row>
    <row r="53" spans="1:6" ht="12.6" thickBot="1" x14ac:dyDescent="0.45">
      <c r="A53" s="14"/>
      <c r="B53" s="22"/>
      <c r="C53" s="22"/>
      <c r="D53" s="22"/>
      <c r="E53" s="23"/>
      <c r="F53" s="2"/>
    </row>
    <row r="54" spans="1:6" ht="12.6" thickBot="1" x14ac:dyDescent="0.45">
      <c r="A54" s="4"/>
    </row>
    <row r="55" spans="1:6" ht="12.6" thickBot="1" x14ac:dyDescent="0.45">
      <c r="A55" s="41" t="s">
        <v>49</v>
      </c>
      <c r="B55" s="42"/>
      <c r="C55" s="42"/>
      <c r="D55" s="42"/>
      <c r="E55" s="43"/>
    </row>
    <row r="56" spans="1:6" x14ac:dyDescent="0.4">
      <c r="A56" s="8"/>
      <c r="B56" s="19"/>
      <c r="C56" s="19"/>
      <c r="D56" s="19"/>
      <c r="E56" s="11"/>
    </row>
    <row r="57" spans="1:6" x14ac:dyDescent="0.4">
      <c r="A57" s="8" t="s">
        <v>10</v>
      </c>
      <c r="B57" s="5">
        <v>5</v>
      </c>
      <c r="C57" s="19"/>
      <c r="D57" s="20" t="s">
        <v>19</v>
      </c>
      <c r="E57" s="55" t="e">
        <f ca="1">IF(B11="LRFR",MAX(1.25*BARAREA(B57)*$B$10/SQRT($B$9),0.4*BARDIA(B57)*$B$10),MAX(0.04*BARAREA(B57)*$B$10*1000/SQRT($B$9*1000),0.4*BARDIA(B57)*$B$10))</f>
        <v>#NAME?</v>
      </c>
    </row>
    <row r="58" spans="1:6" x14ac:dyDescent="0.4">
      <c r="A58" s="8" t="s">
        <v>11</v>
      </c>
      <c r="B58" s="6">
        <v>10</v>
      </c>
      <c r="C58" s="19"/>
      <c r="D58" s="20" t="s">
        <v>20</v>
      </c>
      <c r="E58" s="56">
        <f>IF(B65&gt;12,1.4,1)</f>
        <v>1</v>
      </c>
    </row>
    <row r="59" spans="1:6" x14ac:dyDescent="0.4">
      <c r="A59" s="8" t="s">
        <v>12</v>
      </c>
      <c r="B59" s="6">
        <v>12</v>
      </c>
      <c r="C59" s="19"/>
      <c r="D59" s="20" t="s">
        <v>21</v>
      </c>
      <c r="E59" s="56">
        <f>IF(B60="Yes",IF(OR(B59-BARDIA(B57)&lt;6*BARDIA(B57),B65&lt;3*BARDIA(B57)),1.5,IF(B11="LRFR",1.2,1.15)),1)</f>
        <v>1</v>
      </c>
    </row>
    <row r="60" spans="1:6" x14ac:dyDescent="0.4">
      <c r="A60" s="8" t="s">
        <v>0</v>
      </c>
      <c r="B60" s="7" t="s">
        <v>1</v>
      </c>
      <c r="C60" s="19"/>
      <c r="D60" s="20" t="s">
        <v>22</v>
      </c>
      <c r="E60" s="56">
        <f>IF(B59&gt;=6,0.8,1)</f>
        <v>0.8</v>
      </c>
    </row>
    <row r="61" spans="1:6" ht="12.75" customHeight="1" x14ac:dyDescent="0.4">
      <c r="A61" s="57" t="s">
        <v>14</v>
      </c>
      <c r="B61" s="40"/>
      <c r="C61" s="19"/>
      <c r="D61" s="20" t="s">
        <v>23</v>
      </c>
      <c r="E61" s="55" t="e">
        <f ca="1">MAX(E57*MIN(E58*E59,1.7)*E60,12)</f>
        <v>#NAME?</v>
      </c>
    </row>
    <row r="62" spans="1:6" ht="12.75" customHeight="1" x14ac:dyDescent="0.4">
      <c r="A62" s="21" t="s">
        <v>15</v>
      </c>
      <c r="B62" s="6">
        <v>12</v>
      </c>
      <c r="C62" s="19"/>
      <c r="D62" s="20" t="s">
        <v>24</v>
      </c>
      <c r="E62" s="55">
        <f>B58+B64-B62</f>
        <v>-0.5</v>
      </c>
    </row>
    <row r="63" spans="1:6" x14ac:dyDescent="0.4">
      <c r="A63" s="21" t="s">
        <v>16</v>
      </c>
      <c r="B63" s="6">
        <v>25.6</v>
      </c>
      <c r="C63" s="19"/>
      <c r="D63" s="20" t="s">
        <v>25</v>
      </c>
      <c r="E63" s="55">
        <f>B58+B64-B63</f>
        <v>-14.100000000000001</v>
      </c>
    </row>
    <row r="64" spans="1:6" ht="12.6" thickBot="1" x14ac:dyDescent="0.45">
      <c r="A64" s="8" t="s">
        <v>17</v>
      </c>
      <c r="B64" s="32">
        <v>1.5</v>
      </c>
      <c r="C64" s="19"/>
      <c r="D64" s="20"/>
      <c r="E64" s="16"/>
    </row>
    <row r="65" spans="1:5" ht="12.6" thickBot="1" x14ac:dyDescent="0.45">
      <c r="A65" s="8" t="s">
        <v>30</v>
      </c>
      <c r="B65" s="32">
        <v>3.5</v>
      </c>
      <c r="C65" s="19"/>
      <c r="D65" s="20" t="s">
        <v>27</v>
      </c>
      <c r="E65" s="54" t="e">
        <f ca="1">MIN(1,E62/E61)</f>
        <v>#NAME?</v>
      </c>
    </row>
    <row r="66" spans="1:5" ht="12.6" thickBot="1" x14ac:dyDescent="0.45">
      <c r="A66" s="33"/>
      <c r="B66" s="19"/>
      <c r="C66" s="19"/>
      <c r="D66" s="20" t="s">
        <v>26</v>
      </c>
      <c r="E66" s="54" t="e">
        <f ca="1">MIN(1,E63/E61)</f>
        <v>#NAME?</v>
      </c>
    </row>
    <row r="67" spans="1:5" ht="12.6" thickBot="1" x14ac:dyDescent="0.45">
      <c r="A67" s="14"/>
      <c r="B67" s="22"/>
      <c r="C67" s="22"/>
      <c r="D67" s="22"/>
      <c r="E67" s="23"/>
    </row>
    <row r="68" spans="1:5" ht="12.6" thickBot="1" x14ac:dyDescent="0.45">
      <c r="A68" s="4"/>
    </row>
    <row r="69" spans="1:5" ht="12.6" thickBot="1" x14ac:dyDescent="0.45">
      <c r="A69" s="17" t="s">
        <v>50</v>
      </c>
      <c r="B69" s="24"/>
      <c r="C69" s="25"/>
      <c r="D69" s="25"/>
      <c r="E69" s="26"/>
    </row>
    <row r="70" spans="1:5" x14ac:dyDescent="0.4">
      <c r="A70" s="8"/>
      <c r="B70" s="19"/>
      <c r="C70" s="19"/>
      <c r="D70" s="19"/>
      <c r="E70" s="11"/>
    </row>
    <row r="71" spans="1:5" x14ac:dyDescent="0.4">
      <c r="A71" s="8" t="s">
        <v>41</v>
      </c>
      <c r="B71" s="29">
        <v>10</v>
      </c>
      <c r="C71" s="19"/>
      <c r="D71" s="20" t="s">
        <v>19</v>
      </c>
      <c r="E71" s="55" t="e">
        <f ca="1">IF(B11="LRFR",MAX(1.25*BARAREA(B72)*$B$10/SQRT($B$9),0.4*BARDIA(B72)*$B$10),MAX(0.04*BARAREA(B72)*$B$10*1000/SQRT($B$9*1000),0.4*BARDIA(B72)*$B$10))</f>
        <v>#NAME?</v>
      </c>
    </row>
    <row r="72" spans="1:5" x14ac:dyDescent="0.4">
      <c r="A72" s="8" t="s">
        <v>42</v>
      </c>
      <c r="B72" s="29">
        <v>9</v>
      </c>
      <c r="C72" s="19"/>
      <c r="D72" s="20" t="s">
        <v>20</v>
      </c>
      <c r="E72" s="56">
        <f>IF(B80&gt;12,1.4,1)</f>
        <v>1</v>
      </c>
    </row>
    <row r="73" spans="1:5" x14ac:dyDescent="0.4">
      <c r="A73" s="8" t="s">
        <v>34</v>
      </c>
      <c r="B73" s="6">
        <v>37</v>
      </c>
      <c r="C73" s="19"/>
      <c r="D73" s="20" t="s">
        <v>21</v>
      </c>
      <c r="E73" s="56" t="e">
        <f ca="1">IF(B75="Yes",IF(OR(IF(OR(B71="None",B72="None"),B74,B74/2)-BARDIA(B72)&lt;6*BARDIA(B72),B80&lt;3*BARDIA(B72)),1.5,IF(B11="LRFR",1.2,1.15)),1)</f>
        <v>#NAME?</v>
      </c>
    </row>
    <row r="74" spans="1:5" x14ac:dyDescent="0.4">
      <c r="A74" s="8" t="s">
        <v>40</v>
      </c>
      <c r="B74" s="6">
        <v>24</v>
      </c>
      <c r="C74" s="19"/>
      <c r="D74" s="20" t="s">
        <v>22</v>
      </c>
      <c r="E74" s="56">
        <f>IF(IF(OR(B71="None",B72="None"),B74,B74/2)&gt;=6,0.8,1)</f>
        <v>0.8</v>
      </c>
    </row>
    <row r="75" spans="1:5" x14ac:dyDescent="0.4">
      <c r="A75" s="8" t="s">
        <v>0</v>
      </c>
      <c r="B75" s="7" t="s">
        <v>52</v>
      </c>
      <c r="C75" s="19"/>
      <c r="D75" s="20" t="s">
        <v>23</v>
      </c>
      <c r="E75" s="55" t="e">
        <f ca="1">MAX(E71*MIN(E72*E73,1.7)*E74,12)</f>
        <v>#NAME?</v>
      </c>
    </row>
    <row r="76" spans="1:5" x14ac:dyDescent="0.4">
      <c r="A76" s="8" t="s">
        <v>31</v>
      </c>
      <c r="B76" s="6">
        <v>8</v>
      </c>
      <c r="C76" s="19"/>
      <c r="D76" s="20" t="s">
        <v>24</v>
      </c>
      <c r="E76" s="55">
        <f>B73-B78</f>
        <v>35</v>
      </c>
    </row>
    <row r="77" spans="1:5" ht="12.3" customHeight="1" x14ac:dyDescent="0.4">
      <c r="A77" s="57" t="s">
        <v>35</v>
      </c>
      <c r="B77" s="40"/>
      <c r="C77" s="19"/>
      <c r="D77" s="20" t="s">
        <v>25</v>
      </c>
      <c r="E77" s="55">
        <f>B73-B79</f>
        <v>35</v>
      </c>
    </row>
    <row r="78" spans="1:5" ht="12.6" thickBot="1" x14ac:dyDescent="0.45">
      <c r="A78" s="21" t="s">
        <v>15</v>
      </c>
      <c r="B78" s="6">
        <v>2</v>
      </c>
      <c r="C78" s="19"/>
      <c r="D78" s="20"/>
      <c r="E78" s="16"/>
    </row>
    <row r="79" spans="1:5" ht="12.6" thickBot="1" x14ac:dyDescent="0.45">
      <c r="A79" s="21" t="s">
        <v>16</v>
      </c>
      <c r="B79" s="6">
        <v>2</v>
      </c>
      <c r="C79" s="19"/>
      <c r="D79" s="20" t="s">
        <v>27</v>
      </c>
      <c r="E79" s="54" t="e">
        <f ca="1">IF(B72="None",1,MIN(1,(IF(B71="None",0,BARAREA(B71))+BARAREA(B72)*E76/E75)/(IF(B71="None",0,BARAREA(B71))+BARAREA(B72))))</f>
        <v>#NAME?</v>
      </c>
    </row>
    <row r="80" spans="1:5" ht="12.6" thickBot="1" x14ac:dyDescent="0.45">
      <c r="A80" s="8" t="s">
        <v>30</v>
      </c>
      <c r="B80" s="32">
        <v>3.5</v>
      </c>
      <c r="C80" s="19"/>
      <c r="D80" s="20" t="s">
        <v>26</v>
      </c>
      <c r="E80" s="54" t="e">
        <f ca="1">IF(B72="None",1,MIN(1,(IF(B71="None",0,BARAREA(B71))+BARAREA(B72)*E77/E75)/(IF(B71="None",0,BARAREA(B71))+BARAREA(B72))))</f>
        <v>#NAME?</v>
      </c>
    </row>
    <row r="81" spans="1:5" ht="12.6" thickBot="1" x14ac:dyDescent="0.45">
      <c r="A81" s="14"/>
      <c r="B81" s="22"/>
      <c r="C81" s="22"/>
      <c r="D81" s="22"/>
      <c r="E81" s="23"/>
    </row>
    <row r="82" spans="1:5" ht="12.6" thickBot="1" x14ac:dyDescent="0.45"/>
    <row r="83" spans="1:5" ht="12.6" thickBot="1" x14ac:dyDescent="0.45">
      <c r="A83" s="17" t="s">
        <v>51</v>
      </c>
      <c r="B83" s="24"/>
      <c r="C83" s="25"/>
      <c r="D83" s="25"/>
      <c r="E83" s="26"/>
    </row>
    <row r="84" spans="1:5" x14ac:dyDescent="0.4">
      <c r="A84" s="8"/>
      <c r="B84" s="19"/>
      <c r="C84" s="19"/>
      <c r="D84" s="19"/>
      <c r="E84" s="11"/>
    </row>
    <row r="85" spans="1:5" x14ac:dyDescent="0.4">
      <c r="A85" s="8" t="s">
        <v>41</v>
      </c>
      <c r="B85" s="5">
        <v>8</v>
      </c>
      <c r="C85" s="19"/>
      <c r="D85" s="20" t="s">
        <v>19</v>
      </c>
      <c r="E85" s="52" t="e">
        <f ca="1">IF(B11="LRFR",IF(B86="None","NA",MAX(1.25*BARAREA(B86)*$B$10/SQRT($B$9),0.4*BARDIA(B86)*$B$10)),IF(B86="None","NA",MAX(0.04*BARAREA(B86)*$B$10*1000/SQRT($B$9*1000),0.4*BARDIA(B86)*$B$10)))</f>
        <v>#NAME?</v>
      </c>
    </row>
    <row r="86" spans="1:5" x14ac:dyDescent="0.4">
      <c r="A86" s="8" t="s">
        <v>42</v>
      </c>
      <c r="B86" s="29">
        <v>5</v>
      </c>
      <c r="C86" s="19"/>
      <c r="D86" s="20" t="s">
        <v>20</v>
      </c>
      <c r="E86" s="53" t="e">
        <f ca="1">IF(B86="None","NA",IF(B89-B91-BARDIA(B85)&gt;12,1.4,1))</f>
        <v>#NAME?</v>
      </c>
    </row>
    <row r="87" spans="1:5" x14ac:dyDescent="0.4">
      <c r="A87" s="8" t="s">
        <v>33</v>
      </c>
      <c r="B87" s="6"/>
      <c r="C87" s="19"/>
      <c r="D87" s="20" t="s">
        <v>21</v>
      </c>
      <c r="E87" s="53">
        <f>IF(B86="None","NA",IF(B90="Yes",IF(OR(B88/2-BARDIA(B86)&lt;6*BARDIA(B86),B91&lt;3*BARDIA(B86)),1.5,IF(B1="LRFR",1.2,1.15)),1))</f>
        <v>1</v>
      </c>
    </row>
    <row r="88" spans="1:5" x14ac:dyDescent="0.4">
      <c r="A88" s="8" t="s">
        <v>29</v>
      </c>
      <c r="B88" s="6">
        <v>12</v>
      </c>
      <c r="C88" s="19"/>
      <c r="D88" s="20" t="s">
        <v>22</v>
      </c>
      <c r="E88" s="53">
        <f>IF(B86="None","NA",IF(B88/2&gt;=6,0.8,1))</f>
        <v>0.8</v>
      </c>
    </row>
    <row r="89" spans="1:5" x14ac:dyDescent="0.4">
      <c r="A89" s="8" t="s">
        <v>31</v>
      </c>
      <c r="B89" s="6">
        <v>14</v>
      </c>
      <c r="C89" s="19"/>
      <c r="D89" s="20" t="s">
        <v>23</v>
      </c>
      <c r="E89" s="52" t="e">
        <f ca="1">IF(B86="None","NA",MAX(E85*MIN(E86*E87,1.7)*E88,12))</f>
        <v>#NAME?</v>
      </c>
    </row>
    <row r="90" spans="1:5" x14ac:dyDescent="0.4">
      <c r="A90" s="8" t="s">
        <v>0</v>
      </c>
      <c r="B90" s="7" t="s">
        <v>1</v>
      </c>
      <c r="C90" s="19"/>
      <c r="D90" s="20" t="s">
        <v>24</v>
      </c>
      <c r="E90" s="52">
        <f>IF(B86="None","NA",B87)</f>
        <v>0</v>
      </c>
    </row>
    <row r="91" spans="1:5" ht="12.6" thickBot="1" x14ac:dyDescent="0.45">
      <c r="A91" s="8" t="s">
        <v>18</v>
      </c>
      <c r="B91" s="32">
        <v>1.5</v>
      </c>
      <c r="C91" s="19"/>
      <c r="D91" s="20"/>
      <c r="E91" s="16"/>
    </row>
    <row r="92" spans="1:5" ht="12.6" thickBot="1" x14ac:dyDescent="0.45">
      <c r="A92" s="35"/>
      <c r="B92" s="36"/>
      <c r="C92" s="19"/>
      <c r="D92" s="20" t="s">
        <v>27</v>
      </c>
      <c r="E92" s="54" t="e">
        <f ca="1">IF(B86="None",1,MIN(1,(BARAREA(B85)+BARAREA(B86)*E90/E89)/(BARAREA(B85)+BARAREA(B86))))</f>
        <v>#NAME?</v>
      </c>
    </row>
    <row r="93" spans="1:5" ht="12.6" thickBot="1" x14ac:dyDescent="0.45">
      <c r="A93" s="14"/>
      <c r="B93" s="22"/>
      <c r="C93" s="22"/>
      <c r="D93" s="22"/>
      <c r="E93" s="23"/>
    </row>
    <row r="96" spans="1:5" x14ac:dyDescent="0.4">
      <c r="A96" s="4"/>
    </row>
  </sheetData>
  <mergeCells count="1">
    <mergeCell ref="A55:E55"/>
  </mergeCells>
  <dataValidations count="4">
    <dataValidation type="list" allowBlank="1" showInputMessage="1" showErrorMessage="1" sqref="B31:B32 B71:B72 B46 B86" xr:uid="{00000000-0002-0000-0100-000000000000}">
      <formula1>"None,4,5,6,7,8,9,10,11"</formula1>
    </dataValidation>
    <dataValidation type="list" allowBlank="1" showInputMessage="1" showErrorMessage="1" sqref="B19 B60 B35 B75 B49 B90" xr:uid="{00000000-0002-0000-0100-000001000000}">
      <formula1>"Yes,No"</formula1>
    </dataValidation>
    <dataValidation type="list" allowBlank="1" showInputMessage="1" showErrorMessage="1" sqref="B16 B57 B45 B85" xr:uid="{00000000-0002-0000-0100-000002000000}">
      <formula1>"4,5,6,7,8,9,10,11"</formula1>
    </dataValidation>
    <dataValidation type="list" allowBlank="1" showInputMessage="1" showErrorMessage="1" sqref="B11" xr:uid="{00000000-0002-0000-0100-000003000000}">
      <formula1>"LRFR,LFR"</formula1>
    </dataValidation>
  </dataValidations>
  <pageMargins left="0.75" right="0.75" top="1" bottom="1" header="0.5" footer="0.5"/>
  <pageSetup scale="99" fitToHeight="2" orientation="portrait" r:id="rId1"/>
  <headerFooter alignWithMargins="0"/>
  <rowBreaks count="1" manualBreakCount="1">
    <brk id="54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6"/>
  <dimension ref="A1:F144"/>
  <sheetViews>
    <sheetView tabSelected="1" topLeftCell="A109" zoomScaleNormal="100" workbookViewId="0">
      <selection activeCell="A147" sqref="A147"/>
    </sheetView>
  </sheetViews>
  <sheetFormatPr defaultRowHeight="12.3" x14ac:dyDescent="0.4"/>
  <cols>
    <col min="1" max="1" width="33.44140625" customWidth="1"/>
    <col min="2" max="2" width="17.71875" customWidth="1"/>
    <col min="3" max="3" width="3.1640625" customWidth="1"/>
    <col min="4" max="4" width="27.5546875" bestFit="1" customWidth="1"/>
    <col min="5" max="5" width="10.27734375" customWidth="1"/>
  </cols>
  <sheetData>
    <row r="1" spans="1:5" x14ac:dyDescent="0.4">
      <c r="A1" s="27" t="s">
        <v>36</v>
      </c>
      <c r="B1" s="27"/>
      <c r="C1" s="28"/>
      <c r="D1" s="28"/>
      <c r="E1" s="28"/>
    </row>
    <row r="2" spans="1:5" ht="12.6" thickBot="1" x14ac:dyDescent="0.45">
      <c r="A2" s="4" t="s">
        <v>64</v>
      </c>
      <c r="B2" s="4"/>
    </row>
    <row r="3" spans="1:5" ht="12.6" thickBot="1" x14ac:dyDescent="0.45">
      <c r="A3" s="17" t="s">
        <v>28</v>
      </c>
      <c r="B3" s="18"/>
    </row>
    <row r="4" spans="1:5" x14ac:dyDescent="0.4">
      <c r="A4" s="8"/>
      <c r="B4" s="16"/>
    </row>
    <row r="5" spans="1:5" x14ac:dyDescent="0.4">
      <c r="A5" s="8" t="s">
        <v>4</v>
      </c>
      <c r="B5" s="9" t="s">
        <v>54</v>
      </c>
    </row>
    <row r="6" spans="1:5" x14ac:dyDescent="0.4">
      <c r="A6" s="8" t="s">
        <v>5</v>
      </c>
      <c r="B6" s="9" t="s">
        <v>55</v>
      </c>
    </row>
    <row r="7" spans="1:5" x14ac:dyDescent="0.4">
      <c r="A7" s="8" t="s">
        <v>6</v>
      </c>
      <c r="B7" s="10">
        <v>42237</v>
      </c>
    </row>
    <row r="8" spans="1:5" x14ac:dyDescent="0.4">
      <c r="A8" s="8" t="s">
        <v>7</v>
      </c>
      <c r="B8" s="9" t="s">
        <v>53</v>
      </c>
    </row>
    <row r="9" spans="1:5" x14ac:dyDescent="0.4">
      <c r="A9" s="8" t="s">
        <v>8</v>
      </c>
      <c r="B9" s="34">
        <v>3.5</v>
      </c>
    </row>
    <row r="10" spans="1:5" x14ac:dyDescent="0.4">
      <c r="A10" s="8" t="s">
        <v>9</v>
      </c>
      <c r="B10" s="13">
        <v>40</v>
      </c>
    </row>
    <row r="11" spans="1:5" x14ac:dyDescent="0.4">
      <c r="A11" s="8" t="s">
        <v>39</v>
      </c>
      <c r="B11" s="13" t="s">
        <v>45</v>
      </c>
    </row>
    <row r="12" spans="1:5" ht="12.6" thickBot="1" x14ac:dyDescent="0.45">
      <c r="A12" s="14"/>
      <c r="B12" s="15"/>
    </row>
    <row r="13" spans="1:5" ht="12.6" thickBot="1" x14ac:dyDescent="0.45">
      <c r="A13" s="4"/>
    </row>
    <row r="14" spans="1:5" ht="12.6" thickBot="1" x14ac:dyDescent="0.45">
      <c r="A14" s="17" t="s">
        <v>46</v>
      </c>
      <c r="B14" s="24"/>
      <c r="C14" s="25"/>
      <c r="D14" s="25"/>
      <c r="E14" s="26"/>
    </row>
    <row r="15" spans="1:5" x14ac:dyDescent="0.4">
      <c r="A15" s="8"/>
      <c r="B15" s="19"/>
      <c r="C15" s="19"/>
      <c r="D15" s="19"/>
      <c r="E15" s="11"/>
    </row>
    <row r="16" spans="1:5" x14ac:dyDescent="0.4">
      <c r="A16" s="8" t="s">
        <v>10</v>
      </c>
      <c r="B16" s="5">
        <v>8</v>
      </c>
      <c r="C16" s="19"/>
      <c r="D16" s="20" t="s">
        <v>19</v>
      </c>
      <c r="E16" s="47" t="e">
        <f ca="1">IF(B11="LRFR",MAX(1.25*BARAREA(B16)*$B$10/SQRT($B$9),0.4*BARDIA(B16)*$B$10),MAX(0.04*BARAREA(B16)*$B$10*1000/SQRT($B$9*1000),0.4*BARDIA(B16)*$B$10))</f>
        <v>#NAME?</v>
      </c>
    </row>
    <row r="17" spans="1:5" ht="13.5" customHeight="1" x14ac:dyDescent="0.4">
      <c r="A17" s="8" t="s">
        <v>11</v>
      </c>
      <c r="B17" s="6">
        <v>37.5</v>
      </c>
      <c r="C17" s="19"/>
      <c r="D17" s="20" t="s">
        <v>20</v>
      </c>
      <c r="E17" s="48" t="e">
        <f ca="1">IF(B20-B25-BARDIA(B16)&gt;12,1.4,1)</f>
        <v>#NAME?</v>
      </c>
    </row>
    <row r="18" spans="1:5" x14ac:dyDescent="0.4">
      <c r="A18" s="8" t="s">
        <v>12</v>
      </c>
      <c r="B18" s="6">
        <v>10</v>
      </c>
      <c r="C18" s="19"/>
      <c r="D18" s="20" t="s">
        <v>21</v>
      </c>
      <c r="E18" s="48">
        <f>IF(B19="Yes",IF(OR(B18-BARDIA(B16)&lt;6*BARDIA(B16),B25&lt;3*BARDIA(B16)),1.5,1.2),1)</f>
        <v>1</v>
      </c>
    </row>
    <row r="19" spans="1:5" x14ac:dyDescent="0.4">
      <c r="A19" s="8" t="s">
        <v>0</v>
      </c>
      <c r="B19" s="7" t="s">
        <v>1</v>
      </c>
      <c r="C19" s="19"/>
      <c r="D19" s="20" t="s">
        <v>22</v>
      </c>
      <c r="E19" s="48">
        <f>IF(B18&gt;=6,0.8,1)</f>
        <v>0.8</v>
      </c>
    </row>
    <row r="20" spans="1:5" x14ac:dyDescent="0.4">
      <c r="A20" s="8" t="s">
        <v>13</v>
      </c>
      <c r="B20" s="6">
        <v>18</v>
      </c>
      <c r="C20" s="19"/>
      <c r="D20" s="20" t="s">
        <v>23</v>
      </c>
      <c r="E20" s="47" t="e">
        <f ca="1">MAX(E16*MIN(E17*E18,1.7)*E19,12)</f>
        <v>#NAME?</v>
      </c>
    </row>
    <row r="21" spans="1:5" ht="12.3" customHeight="1" x14ac:dyDescent="0.4">
      <c r="A21" s="57" t="s">
        <v>14</v>
      </c>
      <c r="B21" s="40"/>
      <c r="C21" s="19"/>
      <c r="D21" s="20" t="s">
        <v>24</v>
      </c>
      <c r="E21" s="47">
        <f>B17+B24-B22</f>
        <v>27</v>
      </c>
    </row>
    <row r="22" spans="1:5" x14ac:dyDescent="0.4">
      <c r="A22" s="21" t="s">
        <v>15</v>
      </c>
      <c r="B22" s="6">
        <v>12</v>
      </c>
      <c r="C22" s="19"/>
      <c r="D22" s="20" t="s">
        <v>25</v>
      </c>
      <c r="E22" s="47">
        <f>B17+B24-B23</f>
        <v>2.5</v>
      </c>
    </row>
    <row r="23" spans="1:5" ht="12.6" thickBot="1" x14ac:dyDescent="0.45">
      <c r="A23" s="21" t="s">
        <v>16</v>
      </c>
      <c r="B23" s="6">
        <v>36.5</v>
      </c>
      <c r="C23" s="19"/>
      <c r="D23" s="20"/>
      <c r="E23" s="16"/>
    </row>
    <row r="24" spans="1:5" ht="13.5" customHeight="1" thickBot="1" x14ac:dyDescent="0.45">
      <c r="A24" s="8" t="s">
        <v>17</v>
      </c>
      <c r="B24" s="32">
        <v>1.5</v>
      </c>
      <c r="C24" s="19"/>
      <c r="D24" s="20" t="s">
        <v>27</v>
      </c>
      <c r="E24" s="49" t="e">
        <f ca="1">MIN(1,E21/E20)</f>
        <v>#NAME?</v>
      </c>
    </row>
    <row r="25" spans="1:5" ht="12.6" thickBot="1" x14ac:dyDescent="0.45">
      <c r="A25" s="8" t="s">
        <v>18</v>
      </c>
      <c r="B25" s="32">
        <v>1.5</v>
      </c>
      <c r="C25" s="19"/>
      <c r="D25" s="20" t="s">
        <v>26</v>
      </c>
      <c r="E25" s="49" t="e">
        <f ca="1">MIN(1,E22/E20)</f>
        <v>#NAME?</v>
      </c>
    </row>
    <row r="26" spans="1:5" ht="12.6" thickBot="1" x14ac:dyDescent="0.45">
      <c r="A26" s="14"/>
      <c r="B26" s="22"/>
      <c r="C26" s="22"/>
      <c r="D26" s="22"/>
      <c r="E26" s="23"/>
    </row>
    <row r="27" spans="1:5" ht="12.6" thickBot="1" x14ac:dyDescent="0.45">
      <c r="A27" s="4"/>
    </row>
    <row r="28" spans="1:5" ht="12.6" thickBot="1" x14ac:dyDescent="0.45">
      <c r="A28" s="17" t="s">
        <v>47</v>
      </c>
      <c r="B28" s="24"/>
      <c r="C28" s="25"/>
      <c r="D28" s="25"/>
      <c r="E28" s="26"/>
    </row>
    <row r="29" spans="1:5" x14ac:dyDescent="0.4">
      <c r="A29" s="8"/>
      <c r="B29" s="19"/>
      <c r="C29" s="19"/>
      <c r="D29" s="19"/>
      <c r="E29" s="11"/>
    </row>
    <row r="30" spans="1:5" x14ac:dyDescent="0.4">
      <c r="A30" s="8" t="s">
        <v>41</v>
      </c>
      <c r="B30" s="29" t="s">
        <v>37</v>
      </c>
      <c r="C30" s="19"/>
      <c r="D30" s="20" t="s">
        <v>19</v>
      </c>
      <c r="E30" s="47" t="e">
        <f ca="1">IF(B11="LRFR",MAX(1.25*BARAREA(B31)*$B$10/SQRT($B$9),0.4*BARDIA(B31)*$B$10),MAX(0.04*BARAREA(B31)*$B$10*1000/SQRT($B$9*1000),0.4*BARDIA(B31)*$B$10))</f>
        <v>#NAME?</v>
      </c>
    </row>
    <row r="31" spans="1:5" x14ac:dyDescent="0.4">
      <c r="A31" s="8" t="s">
        <v>42</v>
      </c>
      <c r="B31" s="29">
        <v>9</v>
      </c>
      <c r="C31" s="19"/>
      <c r="D31" s="20" t="s">
        <v>20</v>
      </c>
      <c r="E31" s="48" t="e">
        <f ca="1">IF(B35-B39-BARDIA(B31)&gt;12,1.4,1)</f>
        <v>#NAME?</v>
      </c>
    </row>
    <row r="32" spans="1:5" x14ac:dyDescent="0.4">
      <c r="A32" s="8" t="s">
        <v>34</v>
      </c>
      <c r="B32" s="6">
        <v>48</v>
      </c>
      <c r="C32" s="19"/>
      <c r="D32" s="20" t="s">
        <v>21</v>
      </c>
      <c r="E32" s="48">
        <f>IF(B34="Yes",IF(OR(IF(OR(B30="None",B31="None"),B33,B33/2)-BARDIA(B31)&lt;6*BARDIA(B31),B39&lt;3*BARDIA(B31)),1.5,IF(#REF!="LRFR",1.2,1.15)),1)</f>
        <v>1</v>
      </c>
    </row>
    <row r="33" spans="1:5" x14ac:dyDescent="0.4">
      <c r="A33" s="8" t="s">
        <v>40</v>
      </c>
      <c r="B33" s="6">
        <v>10</v>
      </c>
      <c r="C33" s="19"/>
      <c r="D33" s="20" t="s">
        <v>22</v>
      </c>
      <c r="E33" s="48">
        <f>IF(IF(OR(B30="None",B31="None"),B33,B33/2)&gt;=6,0.8,1)</f>
        <v>0.8</v>
      </c>
    </row>
    <row r="34" spans="1:5" x14ac:dyDescent="0.4">
      <c r="A34" s="8" t="s">
        <v>0</v>
      </c>
      <c r="B34" s="7" t="s">
        <v>1</v>
      </c>
      <c r="C34" s="19"/>
      <c r="D34" s="20" t="s">
        <v>23</v>
      </c>
      <c r="E34" s="47" t="e">
        <f ca="1">MAX(E30*MIN(E31*E32,1.7)*E33,12)</f>
        <v>#NAME?</v>
      </c>
    </row>
    <row r="35" spans="1:5" x14ac:dyDescent="0.4">
      <c r="A35" s="8" t="s">
        <v>13</v>
      </c>
      <c r="B35" s="6">
        <v>18</v>
      </c>
      <c r="C35" s="19"/>
      <c r="D35" s="20" t="s">
        <v>24</v>
      </c>
      <c r="E35" s="47">
        <f>B32-B37</f>
        <v>42</v>
      </c>
    </row>
    <row r="36" spans="1:5" ht="12.3" customHeight="1" x14ac:dyDescent="0.4">
      <c r="A36" s="57" t="s">
        <v>35</v>
      </c>
      <c r="B36" s="40"/>
      <c r="C36" s="19"/>
      <c r="D36" s="20" t="s">
        <v>25</v>
      </c>
      <c r="E36" s="47">
        <f>B32-B38</f>
        <v>17.7</v>
      </c>
    </row>
    <row r="37" spans="1:5" ht="12.6" thickBot="1" x14ac:dyDescent="0.45">
      <c r="A37" s="21" t="s">
        <v>15</v>
      </c>
      <c r="B37" s="6">
        <v>6</v>
      </c>
      <c r="C37" s="19"/>
      <c r="D37" s="20"/>
      <c r="E37" s="16"/>
    </row>
    <row r="38" spans="1:5" ht="12.6" thickBot="1" x14ac:dyDescent="0.45">
      <c r="A38" s="21" t="s">
        <v>16</v>
      </c>
      <c r="B38" s="6">
        <v>30.3</v>
      </c>
      <c r="C38" s="19"/>
      <c r="D38" s="20" t="s">
        <v>27</v>
      </c>
      <c r="E38" s="49" t="e">
        <f ca="1">IF(B31="None",1,MIN(1,(IF(B30="None",0,BARAREA(B30))+BARAREA(B31)*E35/E34)/(IF(B30="None",0,BARAREA(B30))+BARAREA(B31))))</f>
        <v>#NAME?</v>
      </c>
    </row>
    <row r="39" spans="1:5" ht="12.6" thickBot="1" x14ac:dyDescent="0.45">
      <c r="A39" s="8" t="s">
        <v>18</v>
      </c>
      <c r="B39" s="32">
        <v>1.5</v>
      </c>
      <c r="C39" s="19"/>
      <c r="D39" s="20" t="s">
        <v>26</v>
      </c>
      <c r="E39" s="49" t="e">
        <f ca="1">IF(B31="None",1,MIN(1,(IF(B30="None",0,BARAREA(B30))+BARAREA(B31)*E36/E34)/(IF(B30="None",0,BARAREA(B30))+BARAREA(B31))))</f>
        <v>#NAME?</v>
      </c>
    </row>
    <row r="40" spans="1:5" ht="12.6" thickBot="1" x14ac:dyDescent="0.45">
      <c r="A40" s="14"/>
      <c r="B40" s="22"/>
      <c r="C40" s="22"/>
      <c r="D40" s="22"/>
      <c r="E40" s="23"/>
    </row>
    <row r="41" spans="1:5" ht="12.6" thickBot="1" x14ac:dyDescent="0.45"/>
    <row r="42" spans="1:5" ht="12.6" thickBot="1" x14ac:dyDescent="0.45">
      <c r="A42" s="17" t="s">
        <v>56</v>
      </c>
      <c r="B42" s="24"/>
      <c r="C42" s="25"/>
      <c r="D42" s="25"/>
      <c r="E42" s="26"/>
    </row>
    <row r="43" spans="1:5" x14ac:dyDescent="0.4">
      <c r="A43" s="8"/>
      <c r="B43" s="19"/>
      <c r="C43" s="19"/>
      <c r="D43" s="19"/>
      <c r="E43" s="11"/>
    </row>
    <row r="44" spans="1:5" x14ac:dyDescent="0.4">
      <c r="A44" s="8" t="s">
        <v>41</v>
      </c>
      <c r="B44" s="29" t="s">
        <v>37</v>
      </c>
      <c r="C44" s="19"/>
      <c r="D44" s="20" t="s">
        <v>19</v>
      </c>
      <c r="E44" s="47" t="e">
        <f ca="1">IF(B11="LRFR",MAX(1.25*BARAREA(B45)*$B$10/SQRT($B$9),0.4*BARDIA(B45)*$B$10),MAX(0.04*BARAREA(B45)*$B$10*1000/SQRT($B$9*1000),0.4*BARDIA(B45)*$B$10))</f>
        <v>#NAME?</v>
      </c>
    </row>
    <row r="45" spans="1:5" x14ac:dyDescent="0.4">
      <c r="A45" s="8" t="s">
        <v>42</v>
      </c>
      <c r="B45" s="29">
        <v>9</v>
      </c>
      <c r="C45" s="19"/>
      <c r="D45" s="20" t="s">
        <v>20</v>
      </c>
      <c r="E45" s="48" t="e">
        <f ca="1">IF(B49-B53-BARDIA(B45)&gt;12,1.4,1)</f>
        <v>#NAME?</v>
      </c>
    </row>
    <row r="46" spans="1:5" x14ac:dyDescent="0.4">
      <c r="A46" s="8" t="s">
        <v>34</v>
      </c>
      <c r="B46" s="6">
        <v>48</v>
      </c>
      <c r="C46" s="19"/>
      <c r="D46" s="20" t="s">
        <v>21</v>
      </c>
      <c r="E46" s="48">
        <f>IF(B48="Yes",IF(OR(IF(OR(B44="None",B45="None"),B47,B47/2)-BARDIA(B45)&lt;6*BARDIA(B45),B53&lt;3*BARDIA(B45)),1.5,IF(#REF!="LRFR",1.2,1.15)),1)</f>
        <v>1</v>
      </c>
    </row>
    <row r="47" spans="1:5" x14ac:dyDescent="0.4">
      <c r="A47" s="8" t="s">
        <v>40</v>
      </c>
      <c r="B47" s="6">
        <v>10</v>
      </c>
      <c r="C47" s="19"/>
      <c r="D47" s="20" t="s">
        <v>22</v>
      </c>
      <c r="E47" s="48">
        <f>IF(IF(OR(B44="None",B45="None"),B47,B47/2)&gt;=6,0.8,1)</f>
        <v>0.8</v>
      </c>
    </row>
    <row r="48" spans="1:5" x14ac:dyDescent="0.4">
      <c r="A48" s="8" t="s">
        <v>0</v>
      </c>
      <c r="B48" s="7" t="s">
        <v>1</v>
      </c>
      <c r="C48" s="19"/>
      <c r="D48" s="20" t="s">
        <v>23</v>
      </c>
      <c r="E48" s="47" t="e">
        <f ca="1">MAX(E44*MIN(E45*E46,1.7)*E47,12)</f>
        <v>#NAME?</v>
      </c>
    </row>
    <row r="49" spans="1:6" x14ac:dyDescent="0.4">
      <c r="A49" s="8" t="s">
        <v>13</v>
      </c>
      <c r="B49" s="6">
        <v>18</v>
      </c>
      <c r="C49" s="19"/>
      <c r="D49" s="20" t="s">
        <v>24</v>
      </c>
      <c r="E49" s="47">
        <f>B46-B51</f>
        <v>42</v>
      </c>
    </row>
    <row r="50" spans="1:6" ht="12.3" customHeight="1" x14ac:dyDescent="0.4">
      <c r="A50" s="57" t="s">
        <v>35</v>
      </c>
      <c r="B50" s="40"/>
      <c r="C50" s="19"/>
      <c r="D50" s="20" t="s">
        <v>25</v>
      </c>
      <c r="E50" s="47">
        <f>B46-B52</f>
        <v>17.7</v>
      </c>
    </row>
    <row r="51" spans="1:6" ht="12.6" thickBot="1" x14ac:dyDescent="0.45">
      <c r="A51" s="21" t="s">
        <v>15</v>
      </c>
      <c r="B51" s="6">
        <v>6</v>
      </c>
      <c r="C51" s="19"/>
      <c r="D51" s="20"/>
      <c r="E51" s="16"/>
    </row>
    <row r="52" spans="1:6" ht="12.6" thickBot="1" x14ac:dyDescent="0.45">
      <c r="A52" s="21" t="s">
        <v>16</v>
      </c>
      <c r="B52" s="6">
        <v>30.3</v>
      </c>
      <c r="C52" s="19"/>
      <c r="D52" s="20" t="s">
        <v>27</v>
      </c>
      <c r="E52" s="49" t="e">
        <f ca="1">IF(B45="None",1,MIN(1,(IF(B44="None",0,BARAREA(B44))+BARAREA(B45)*E49/E48)/(IF(B44="None",0,BARAREA(B44))+BARAREA(B45))))</f>
        <v>#NAME?</v>
      </c>
    </row>
    <row r="53" spans="1:6" ht="12.6" thickBot="1" x14ac:dyDescent="0.45">
      <c r="A53" s="8" t="s">
        <v>18</v>
      </c>
      <c r="B53" s="32">
        <v>1.5</v>
      </c>
      <c r="C53" s="19"/>
      <c r="D53" s="20" t="s">
        <v>26</v>
      </c>
      <c r="E53" s="49" t="e">
        <f ca="1">IF(B45="None",1,MIN(1,(IF(B44="None",0,BARAREA(B44))+BARAREA(B45)*E50/E48)/(IF(B44="None",0,BARAREA(B44))+BARAREA(B45))))</f>
        <v>#NAME?</v>
      </c>
    </row>
    <row r="54" spans="1:6" ht="12.6" thickBot="1" x14ac:dyDescent="0.45">
      <c r="A54" s="14"/>
      <c r="B54" s="22"/>
      <c r="C54" s="22"/>
      <c r="D54" s="22"/>
      <c r="E54" s="23"/>
    </row>
    <row r="55" spans="1:6" ht="12.6" thickBot="1" x14ac:dyDescent="0.45"/>
    <row r="56" spans="1:6" ht="12.6" thickBot="1" x14ac:dyDescent="0.45">
      <c r="A56" s="41" t="s">
        <v>57</v>
      </c>
      <c r="B56" s="42"/>
      <c r="C56" s="42"/>
      <c r="D56" s="42"/>
      <c r="E56" s="43"/>
    </row>
    <row r="57" spans="1:6" x14ac:dyDescent="0.4">
      <c r="A57" s="8"/>
      <c r="B57" s="19"/>
      <c r="C57" s="19"/>
      <c r="D57" s="19"/>
      <c r="E57" s="11"/>
    </row>
    <row r="58" spans="1:6" x14ac:dyDescent="0.4">
      <c r="A58" s="8" t="s">
        <v>41</v>
      </c>
      <c r="B58" s="5">
        <v>6</v>
      </c>
      <c r="C58" s="19"/>
      <c r="D58" s="20" t="s">
        <v>19</v>
      </c>
      <c r="E58" s="50" t="e">
        <f ca="1">IF(B11="LRFR",IF(B59="None","NA",MAX(1.25*BARAREA(B59)*$B$10/SQRT($B$9),0.4*BARDIA(B59)*$B$10)),IF(B59="None","NA",MAX(0.04*BARAREA(B59)*$B$10*1000/SQRT($B$9*1000),0.4*BARDIA(B59)*$B$10)))</f>
        <v>#NAME?</v>
      </c>
    </row>
    <row r="59" spans="1:6" x14ac:dyDescent="0.4">
      <c r="A59" s="8" t="s">
        <v>42</v>
      </c>
      <c r="B59" s="29">
        <v>6</v>
      </c>
      <c r="C59" s="19"/>
      <c r="D59" s="20" t="s">
        <v>20</v>
      </c>
      <c r="E59" s="51">
        <f>IF(B59="None","NA",1)</f>
        <v>1</v>
      </c>
    </row>
    <row r="60" spans="1:6" x14ac:dyDescent="0.4">
      <c r="A60" s="8" t="s">
        <v>33</v>
      </c>
      <c r="B60" s="6">
        <v>39</v>
      </c>
      <c r="C60" s="19"/>
      <c r="D60" s="20" t="s">
        <v>21</v>
      </c>
      <c r="E60" s="51">
        <f>IF(B59="None","NA",IF(B62="Yes",IF(OR(B61/2-BARDIA(B59)&lt;6*BARDIA(B59),B63&lt;3*BARDIA(B59)),1.5,IF(B11="LRFR",1.2,1.15)),1))</f>
        <v>1</v>
      </c>
    </row>
    <row r="61" spans="1:6" x14ac:dyDescent="0.4">
      <c r="A61" s="8" t="s">
        <v>29</v>
      </c>
      <c r="B61" s="6">
        <v>10</v>
      </c>
      <c r="C61" s="19"/>
      <c r="D61" s="20" t="s">
        <v>22</v>
      </c>
      <c r="E61" s="51">
        <f>IF(B59="None","NA",IF(B61/2&gt;=6,0.8,1))</f>
        <v>1</v>
      </c>
      <c r="F61" s="1"/>
    </row>
    <row r="62" spans="1:6" x14ac:dyDescent="0.4">
      <c r="A62" s="8" t="s">
        <v>0</v>
      </c>
      <c r="B62" s="7" t="s">
        <v>1</v>
      </c>
      <c r="C62" s="19"/>
      <c r="D62" s="20" t="s">
        <v>23</v>
      </c>
      <c r="E62" s="50" t="e">
        <f ca="1">IF(B59="None","NA",MAX(E58*MIN(E59*E60,1.7)*E61,12))</f>
        <v>#NAME?</v>
      </c>
    </row>
    <row r="63" spans="1:6" x14ac:dyDescent="0.4">
      <c r="A63" s="8" t="s">
        <v>30</v>
      </c>
      <c r="B63" s="32">
        <v>1.5</v>
      </c>
      <c r="C63" s="19"/>
      <c r="D63" s="20" t="s">
        <v>24</v>
      </c>
      <c r="E63" s="50">
        <f>IF(B59="None","NA",B60)</f>
        <v>39</v>
      </c>
    </row>
    <row r="64" spans="1:6" ht="12.6" thickBot="1" x14ac:dyDescent="0.45">
      <c r="A64" s="30"/>
      <c r="B64" s="31"/>
      <c r="C64" s="19"/>
      <c r="D64" s="20"/>
      <c r="E64" s="16"/>
    </row>
    <row r="65" spans="1:6" ht="12.6" thickBot="1" x14ac:dyDescent="0.45">
      <c r="A65" s="30"/>
      <c r="B65" s="31"/>
      <c r="C65" s="19"/>
      <c r="D65" s="20" t="s">
        <v>27</v>
      </c>
      <c r="E65" s="49" t="e">
        <f ca="1">IF(B59="None",1,MIN(1,(BARAREA(B58)+BARAREA(B59)*E63/E62)/(BARAREA(B58)+BARAREA(B59))))</f>
        <v>#NAME?</v>
      </c>
      <c r="F65" s="1"/>
    </row>
    <row r="66" spans="1:6" ht="12.6" thickBot="1" x14ac:dyDescent="0.45">
      <c r="A66" s="14"/>
      <c r="B66" s="22"/>
      <c r="C66" s="22"/>
      <c r="D66" s="22"/>
      <c r="E66" s="23"/>
      <c r="F66" s="2"/>
    </row>
    <row r="67" spans="1:6" ht="12.6" thickBot="1" x14ac:dyDescent="0.45">
      <c r="F67" s="3"/>
    </row>
    <row r="68" spans="1:6" ht="12.6" thickBot="1" x14ac:dyDescent="0.45">
      <c r="A68" s="41" t="s">
        <v>58</v>
      </c>
      <c r="B68" s="42"/>
      <c r="C68" s="42"/>
      <c r="D68" s="42"/>
      <c r="E68" s="43"/>
    </row>
    <row r="69" spans="1:6" x14ac:dyDescent="0.4">
      <c r="A69" s="8"/>
      <c r="B69" s="19"/>
      <c r="C69" s="19"/>
      <c r="D69" s="19"/>
      <c r="E69" s="11"/>
    </row>
    <row r="70" spans="1:6" x14ac:dyDescent="0.4">
      <c r="A70" s="8" t="s">
        <v>41</v>
      </c>
      <c r="B70" s="5">
        <v>6</v>
      </c>
      <c r="C70" s="19"/>
      <c r="D70" s="20" t="s">
        <v>19</v>
      </c>
      <c r="E70" s="50" t="str">
        <f>IF(B11="LRFR",IF(B71="None","NA",MAX(1.25*BARAREA(B71)*$B$10/SQRT($B$9),0.4*BARDIA(B71)*$B$10)),IF(B71="None","NA",MAX(0.04*BARAREA(B71)*$B$10*1000/SQRT($B$9*1000),0.4*BARDIA(B71)*$B$10)))</f>
        <v>NA</v>
      </c>
    </row>
    <row r="71" spans="1:6" x14ac:dyDescent="0.4">
      <c r="A71" s="8" t="s">
        <v>42</v>
      </c>
      <c r="B71" s="29" t="s">
        <v>37</v>
      </c>
      <c r="C71" s="19"/>
      <c r="D71" s="20" t="s">
        <v>20</v>
      </c>
      <c r="E71" s="51" t="str">
        <f>IF(B71="None","NA",1)</f>
        <v>NA</v>
      </c>
    </row>
    <row r="72" spans="1:6" x14ac:dyDescent="0.4">
      <c r="A72" s="8" t="s">
        <v>38</v>
      </c>
      <c r="B72" s="6"/>
      <c r="C72" s="19"/>
      <c r="D72" s="20" t="s">
        <v>21</v>
      </c>
      <c r="E72" s="51" t="str">
        <f>IF(B71="None","NA",IF(B74="Yes",IF(OR(B73/2-BARDIA(B71)&lt;6*BARDIA(B71),B75&lt;3*BARDIA(B71)),1.5,IF(B11="LRFR",1.2,1.15)),1))</f>
        <v>NA</v>
      </c>
    </row>
    <row r="73" spans="1:6" x14ac:dyDescent="0.4">
      <c r="A73" s="8" t="s">
        <v>29</v>
      </c>
      <c r="B73" s="6"/>
      <c r="C73" s="19"/>
      <c r="D73" s="20" t="s">
        <v>22</v>
      </c>
      <c r="E73" s="51" t="str">
        <f>IF(B71="None","NA",IF(B73/2&gt;=6,0.8,1))</f>
        <v>NA</v>
      </c>
      <c r="F73" s="1"/>
    </row>
    <row r="74" spans="1:6" x14ac:dyDescent="0.4">
      <c r="A74" s="8" t="s">
        <v>0</v>
      </c>
      <c r="B74" s="7" t="s">
        <v>1</v>
      </c>
      <c r="C74" s="19"/>
      <c r="D74" s="20" t="s">
        <v>23</v>
      </c>
      <c r="E74" s="50" t="str">
        <f>IF(B71="None","NA",MAX(E70*MIN(E71*E72,1.7)*E73,12))</f>
        <v>NA</v>
      </c>
    </row>
    <row r="75" spans="1:6" x14ac:dyDescent="0.4">
      <c r="A75" s="8" t="s">
        <v>30</v>
      </c>
      <c r="B75" s="32"/>
      <c r="C75" s="19"/>
      <c r="D75" s="20" t="s">
        <v>24</v>
      </c>
      <c r="E75" s="50" t="str">
        <f>IF(B71="None","NA",B72)</f>
        <v>NA</v>
      </c>
    </row>
    <row r="76" spans="1:6" ht="12.6" thickBot="1" x14ac:dyDescent="0.45">
      <c r="A76" s="30"/>
      <c r="B76" s="31"/>
      <c r="C76" s="19"/>
      <c r="D76" s="20"/>
      <c r="E76" s="16"/>
    </row>
    <row r="77" spans="1:6" ht="12.6" thickBot="1" x14ac:dyDescent="0.45">
      <c r="A77" s="30"/>
      <c r="B77" s="31"/>
      <c r="C77" s="19"/>
      <c r="D77" s="20" t="s">
        <v>27</v>
      </c>
      <c r="E77" s="49">
        <f>IF(B71="None",1,MIN(1,(BARAREA(B70)+BARAREA(B71)*E75/E74)/(BARAREA(B70)+BARAREA(B71))))</f>
        <v>1</v>
      </c>
      <c r="F77" s="1"/>
    </row>
    <row r="78" spans="1:6" ht="12.6" thickBot="1" x14ac:dyDescent="0.45">
      <c r="A78" s="14"/>
      <c r="B78" s="22"/>
      <c r="C78" s="22"/>
      <c r="D78" s="22"/>
      <c r="E78" s="23"/>
      <c r="F78" s="2"/>
    </row>
    <row r="79" spans="1:6" ht="12.6" thickBot="1" x14ac:dyDescent="0.45">
      <c r="F79" s="3"/>
    </row>
    <row r="80" spans="1:6" ht="12.6" thickBot="1" x14ac:dyDescent="0.45">
      <c r="A80" s="17" t="s">
        <v>59</v>
      </c>
      <c r="B80" s="24"/>
      <c r="C80" s="25"/>
      <c r="D80" s="25"/>
      <c r="E80" s="26"/>
    </row>
    <row r="81" spans="1:5" x14ac:dyDescent="0.4">
      <c r="A81" s="8"/>
      <c r="B81" s="19"/>
      <c r="C81" s="19"/>
      <c r="D81" s="19"/>
      <c r="E81" s="11"/>
    </row>
    <row r="82" spans="1:5" x14ac:dyDescent="0.4">
      <c r="A82" s="8" t="s">
        <v>10</v>
      </c>
      <c r="B82" s="5">
        <v>8</v>
      </c>
      <c r="C82" s="19"/>
      <c r="D82" s="20" t="s">
        <v>19</v>
      </c>
      <c r="E82" s="47" t="e">
        <f ca="1">IF(B11="LRFR",MAX(1.25*BARAREA(B82)*$B$10/SQRT($B$9),0.4*BARDIA(B82)*$B$10),MAX(0.04*BARAREA(B82)*$B$10*1000/SQRT($B$9*1000),0.4*BARDIA(B82)*$B$10))</f>
        <v>#NAME?</v>
      </c>
    </row>
    <row r="83" spans="1:5" x14ac:dyDescent="0.4">
      <c r="A83" s="8" t="s">
        <v>11</v>
      </c>
      <c r="B83" s="6">
        <v>37.5</v>
      </c>
      <c r="C83" s="19"/>
      <c r="D83" s="20" t="s">
        <v>20</v>
      </c>
      <c r="E83" s="48">
        <f>IF(B90&gt;12,1.4,1)</f>
        <v>1</v>
      </c>
    </row>
    <row r="84" spans="1:5" x14ac:dyDescent="0.4">
      <c r="A84" s="8" t="s">
        <v>12</v>
      </c>
      <c r="B84" s="6">
        <v>10</v>
      </c>
      <c r="C84" s="19"/>
      <c r="D84" s="20" t="s">
        <v>21</v>
      </c>
      <c r="E84" s="48">
        <f>IF(B85="Yes",IF(OR(B84-BARDIA(B82)&lt;6*BARDIA(B82),B90&lt;3*BARDIA(B82)),1.5,IF(B11="LRFR",1.2,1.15)),1)</f>
        <v>1</v>
      </c>
    </row>
    <row r="85" spans="1:5" x14ac:dyDescent="0.4">
      <c r="A85" s="8" t="s">
        <v>0</v>
      </c>
      <c r="B85" s="7" t="s">
        <v>1</v>
      </c>
      <c r="C85" s="19"/>
      <c r="D85" s="20" t="s">
        <v>22</v>
      </c>
      <c r="E85" s="48">
        <f>IF(B84&gt;=6,0.8,1)</f>
        <v>0.8</v>
      </c>
    </row>
    <row r="86" spans="1:5" ht="12.3" customHeight="1" x14ac:dyDescent="0.4">
      <c r="A86" s="57" t="s">
        <v>14</v>
      </c>
      <c r="B86" s="40"/>
      <c r="C86" s="19"/>
      <c r="D86" s="20" t="s">
        <v>23</v>
      </c>
      <c r="E86" s="47" t="e">
        <f ca="1">MAX(E82*MIN(E83*E84,1.7)*E85,12)</f>
        <v>#NAME?</v>
      </c>
    </row>
    <row r="87" spans="1:5" ht="12.75" customHeight="1" x14ac:dyDescent="0.4">
      <c r="A87" s="21" t="s">
        <v>15</v>
      </c>
      <c r="B87" s="6">
        <v>12</v>
      </c>
      <c r="C87" s="19"/>
      <c r="D87" s="20" t="s">
        <v>24</v>
      </c>
      <c r="E87" s="47">
        <f>B83+B89-B87</f>
        <v>27</v>
      </c>
    </row>
    <row r="88" spans="1:5" x14ac:dyDescent="0.4">
      <c r="A88" s="21" t="s">
        <v>16</v>
      </c>
      <c r="B88" s="6">
        <v>31.5</v>
      </c>
      <c r="C88" s="19"/>
      <c r="D88" s="20" t="s">
        <v>25</v>
      </c>
      <c r="E88" s="47">
        <f>B83+B89-B88</f>
        <v>7.5</v>
      </c>
    </row>
    <row r="89" spans="1:5" ht="12.6" thickBot="1" x14ac:dyDescent="0.45">
      <c r="A89" s="8" t="s">
        <v>17</v>
      </c>
      <c r="B89" s="32">
        <v>1.5</v>
      </c>
      <c r="C89" s="19"/>
      <c r="D89" s="20"/>
      <c r="E89" s="16"/>
    </row>
    <row r="90" spans="1:5" ht="12.6" thickBot="1" x14ac:dyDescent="0.45">
      <c r="A90" s="8" t="s">
        <v>30</v>
      </c>
      <c r="B90" s="32">
        <v>3.5</v>
      </c>
      <c r="C90" s="19"/>
      <c r="D90" s="20" t="s">
        <v>27</v>
      </c>
      <c r="E90" s="49" t="e">
        <f ca="1">MIN(1,E87/E86)</f>
        <v>#NAME?</v>
      </c>
    </row>
    <row r="91" spans="1:5" ht="12.6" thickBot="1" x14ac:dyDescent="0.45">
      <c r="A91" s="33"/>
      <c r="B91" s="19"/>
      <c r="C91" s="19"/>
      <c r="D91" s="20" t="s">
        <v>26</v>
      </c>
      <c r="E91" s="49" t="e">
        <f ca="1">MIN(1,E88/E86)</f>
        <v>#NAME?</v>
      </c>
    </row>
    <row r="92" spans="1:5" ht="12.6" thickBot="1" x14ac:dyDescent="0.45">
      <c r="A92" s="14"/>
      <c r="B92" s="22"/>
      <c r="C92" s="22"/>
      <c r="D92" s="22"/>
      <c r="E92" s="23"/>
    </row>
    <row r="93" spans="1:5" ht="12.6" thickBot="1" x14ac:dyDescent="0.45">
      <c r="A93" s="4"/>
    </row>
    <row r="94" spans="1:5" ht="12.6" thickBot="1" x14ac:dyDescent="0.45">
      <c r="A94" s="17" t="s">
        <v>60</v>
      </c>
      <c r="B94" s="24"/>
      <c r="C94" s="25"/>
      <c r="D94" s="25"/>
      <c r="E94" s="26"/>
    </row>
    <row r="95" spans="1:5" x14ac:dyDescent="0.4">
      <c r="A95" s="8"/>
      <c r="B95" s="19"/>
      <c r="C95" s="19"/>
      <c r="D95" s="19"/>
      <c r="E95" s="11"/>
    </row>
    <row r="96" spans="1:5" x14ac:dyDescent="0.4">
      <c r="A96" s="8" t="s">
        <v>41</v>
      </c>
      <c r="B96" s="29" t="s">
        <v>37</v>
      </c>
      <c r="C96" s="19"/>
      <c r="D96" s="20" t="s">
        <v>19</v>
      </c>
      <c r="E96" s="47" t="e">
        <f ca="1">IF(B11="LRFR",MAX(1.25*BARAREA(B97)*$B$10/SQRT($B$9),0.4*BARDIA(B97)*$B$10),MAX(0.04*BARAREA(B97)*$B$10*1000/SQRT($B$9*1000),0.4*BARDIA(B97)*$B$10))</f>
        <v>#NAME?</v>
      </c>
    </row>
    <row r="97" spans="1:5" x14ac:dyDescent="0.4">
      <c r="A97" s="8" t="s">
        <v>42</v>
      </c>
      <c r="B97" s="29">
        <v>8</v>
      </c>
      <c r="C97" s="19"/>
      <c r="D97" s="20" t="s">
        <v>20</v>
      </c>
      <c r="E97" s="48">
        <f>IF(B105&gt;12,1.4,1)</f>
        <v>1</v>
      </c>
    </row>
    <row r="98" spans="1:5" x14ac:dyDescent="0.4">
      <c r="A98" s="8" t="s">
        <v>34</v>
      </c>
      <c r="B98" s="6">
        <v>48</v>
      </c>
      <c r="C98" s="19"/>
      <c r="D98" s="20" t="s">
        <v>21</v>
      </c>
      <c r="E98" s="48">
        <f>IF(B100="Yes",IF(OR(IF(OR(B96="None",B97="None"),B99,B99/2)-BARDIA(B97)&lt;6*BARDIA(B97),B105&lt;3*BARDIA(B97)),1.5,IF(#REF!="LRFR",1.2,1.15)),1)</f>
        <v>1</v>
      </c>
    </row>
    <row r="99" spans="1:5" x14ac:dyDescent="0.4">
      <c r="A99" s="8" t="s">
        <v>40</v>
      </c>
      <c r="B99" s="6">
        <v>10</v>
      </c>
      <c r="C99" s="19"/>
      <c r="D99" s="20" t="s">
        <v>22</v>
      </c>
      <c r="E99" s="48">
        <f>IF(IF(OR(B96="None",B97="None"),B99,B99/2)&gt;=6,0.8,1)</f>
        <v>0.8</v>
      </c>
    </row>
    <row r="100" spans="1:5" x14ac:dyDescent="0.4">
      <c r="A100" s="8" t="s">
        <v>0</v>
      </c>
      <c r="B100" s="7" t="s">
        <v>1</v>
      </c>
      <c r="C100" s="19"/>
      <c r="D100" s="20" t="s">
        <v>23</v>
      </c>
      <c r="E100" s="47" t="e">
        <f ca="1">MAX(E96*MIN(E97*E98,1.7)*E99,12)</f>
        <v>#NAME?</v>
      </c>
    </row>
    <row r="101" spans="1:5" x14ac:dyDescent="0.4">
      <c r="A101" s="8" t="s">
        <v>31</v>
      </c>
      <c r="B101" s="6">
        <v>20</v>
      </c>
      <c r="C101" s="19"/>
      <c r="D101" s="20" t="s">
        <v>24</v>
      </c>
      <c r="E101" s="47">
        <f>B98-B103</f>
        <v>42</v>
      </c>
    </row>
    <row r="102" spans="1:5" ht="12.3" customHeight="1" x14ac:dyDescent="0.4">
      <c r="A102" s="57" t="s">
        <v>35</v>
      </c>
      <c r="B102" s="40"/>
      <c r="C102" s="19"/>
      <c r="D102" s="20" t="s">
        <v>25</v>
      </c>
      <c r="E102" s="47">
        <f>B98-B104</f>
        <v>22.5</v>
      </c>
    </row>
    <row r="103" spans="1:5" ht="12.6" thickBot="1" x14ac:dyDescent="0.45">
      <c r="A103" s="21" t="s">
        <v>15</v>
      </c>
      <c r="B103" s="6">
        <v>6</v>
      </c>
      <c r="C103" s="19"/>
      <c r="D103" s="20"/>
      <c r="E103" s="16"/>
    </row>
    <row r="104" spans="1:5" ht="12.6" thickBot="1" x14ac:dyDescent="0.45">
      <c r="A104" s="21" t="s">
        <v>16</v>
      </c>
      <c r="B104" s="6">
        <v>25.5</v>
      </c>
      <c r="C104" s="19"/>
      <c r="D104" s="20" t="s">
        <v>27</v>
      </c>
      <c r="E104" s="49" t="e">
        <f ca="1">IF(B97="None",1,MIN(1,(IF(B96="None",0,BARAREA(B96))+BARAREA(B97)*E101/E100)/(IF(B96="None",0,BARAREA(B96))+BARAREA(B97))))</f>
        <v>#NAME?</v>
      </c>
    </row>
    <row r="105" spans="1:5" ht="12.6" thickBot="1" x14ac:dyDescent="0.45">
      <c r="A105" s="8" t="s">
        <v>30</v>
      </c>
      <c r="B105" s="32">
        <v>3.5</v>
      </c>
      <c r="C105" s="19"/>
      <c r="D105" s="20" t="s">
        <v>26</v>
      </c>
      <c r="E105" s="49" t="e">
        <f ca="1">IF(B97="None",1,MIN(1,(IF(B96="None",0,BARAREA(B96))+BARAREA(B97)*E102/E100)/(IF(B96="None",0,BARAREA(B96))+BARAREA(B97))))</f>
        <v>#NAME?</v>
      </c>
    </row>
    <row r="106" spans="1:5" ht="12.6" thickBot="1" x14ac:dyDescent="0.45">
      <c r="A106" s="14"/>
      <c r="B106" s="22"/>
      <c r="C106" s="22"/>
      <c r="D106" s="22"/>
      <c r="E106" s="23"/>
    </row>
    <row r="107" spans="1:5" ht="12.6" thickBot="1" x14ac:dyDescent="0.45"/>
    <row r="108" spans="1:5" ht="12.6" thickBot="1" x14ac:dyDescent="0.45">
      <c r="A108" s="17" t="s">
        <v>61</v>
      </c>
      <c r="B108" s="24"/>
      <c r="C108" s="25"/>
      <c r="D108" s="25"/>
      <c r="E108" s="26"/>
    </row>
    <row r="109" spans="1:5" x14ac:dyDescent="0.4">
      <c r="A109" s="8"/>
      <c r="B109" s="19"/>
      <c r="C109" s="19"/>
      <c r="D109" s="19"/>
      <c r="E109" s="11"/>
    </row>
    <row r="110" spans="1:5" x14ac:dyDescent="0.4">
      <c r="A110" s="8" t="s">
        <v>41</v>
      </c>
      <c r="B110" s="29" t="s">
        <v>37</v>
      </c>
      <c r="C110" s="19"/>
      <c r="D110" s="20" t="s">
        <v>19</v>
      </c>
      <c r="E110" s="47" t="e">
        <f ca="1">IF(B11="LRFR",MAX(1.25*BARAREA(B111)*$B$10/SQRT($B$9),0.4*BARDIA(B111)*$B$10),MAX(0.04*BARAREA(B111)*$B$10*1000/SQRT($B$9*1000),0.4*BARDIA(B111)*$B$10))</f>
        <v>#NAME?</v>
      </c>
    </row>
    <row r="111" spans="1:5" x14ac:dyDescent="0.4">
      <c r="A111" s="8" t="s">
        <v>42</v>
      </c>
      <c r="B111" s="29">
        <v>8</v>
      </c>
      <c r="C111" s="19"/>
      <c r="D111" s="20" t="s">
        <v>20</v>
      </c>
      <c r="E111" s="48">
        <f>IF(B119&gt;12,1.4,1)</f>
        <v>1</v>
      </c>
    </row>
    <row r="112" spans="1:5" x14ac:dyDescent="0.4">
      <c r="A112" s="8" t="s">
        <v>34</v>
      </c>
      <c r="B112" s="6">
        <v>48</v>
      </c>
      <c r="C112" s="19"/>
      <c r="D112" s="20" t="s">
        <v>21</v>
      </c>
      <c r="E112" s="48">
        <f>IF(B114="Yes",IF(OR(IF(OR(B110="None",B111="None"),B113,B113/2)-BARDIA(B111)&lt;6*BARDIA(B111),B119&lt;3*BARDIA(B111)),1.5,IF(#REF!="LRFR",1.2,1.15)),1)</f>
        <v>1</v>
      </c>
    </row>
    <row r="113" spans="1:5" x14ac:dyDescent="0.4">
      <c r="A113" s="8" t="s">
        <v>40</v>
      </c>
      <c r="B113" s="6">
        <v>10</v>
      </c>
      <c r="C113" s="19"/>
      <c r="D113" s="20" t="s">
        <v>22</v>
      </c>
      <c r="E113" s="48">
        <f>IF(IF(OR(B110="None",B111="None"),B113,B113/2)&gt;=6,0.8,1)</f>
        <v>0.8</v>
      </c>
    </row>
    <row r="114" spans="1:5" x14ac:dyDescent="0.4">
      <c r="A114" s="8" t="s">
        <v>0</v>
      </c>
      <c r="B114" s="7" t="s">
        <v>1</v>
      </c>
      <c r="C114" s="19"/>
      <c r="D114" s="20" t="s">
        <v>23</v>
      </c>
      <c r="E114" s="47" t="e">
        <f ca="1">MAX(E110*MIN(E111*E112,1.7)*E113,12)</f>
        <v>#NAME?</v>
      </c>
    </row>
    <row r="115" spans="1:5" x14ac:dyDescent="0.4">
      <c r="A115" s="8" t="s">
        <v>31</v>
      </c>
      <c r="B115" s="7">
        <v>20</v>
      </c>
      <c r="C115" s="19"/>
      <c r="D115" s="20" t="s">
        <v>24</v>
      </c>
      <c r="E115" s="47">
        <f>B112-B117</f>
        <v>42</v>
      </c>
    </row>
    <row r="116" spans="1:5" ht="12.3" customHeight="1" x14ac:dyDescent="0.4">
      <c r="A116" s="57" t="s">
        <v>35</v>
      </c>
      <c r="B116" s="40"/>
      <c r="C116" s="19"/>
      <c r="D116" s="20" t="s">
        <v>25</v>
      </c>
      <c r="E116" s="47">
        <f>B112-B118</f>
        <v>22.5</v>
      </c>
    </row>
    <row r="117" spans="1:5" ht="12.6" thickBot="1" x14ac:dyDescent="0.45">
      <c r="A117" s="21" t="s">
        <v>15</v>
      </c>
      <c r="B117" s="6">
        <v>6</v>
      </c>
      <c r="C117" s="19"/>
      <c r="D117" s="20"/>
      <c r="E117" s="16"/>
    </row>
    <row r="118" spans="1:5" ht="12.6" thickBot="1" x14ac:dyDescent="0.45">
      <c r="A118" s="21" t="s">
        <v>16</v>
      </c>
      <c r="B118" s="6">
        <v>25.5</v>
      </c>
      <c r="C118" s="19"/>
      <c r="D118" s="20" t="s">
        <v>27</v>
      </c>
      <c r="E118" s="49" t="e">
        <f ca="1">IF(B111="None",1,MIN(1,(IF(B110="None",0,BARAREA(B110))+BARAREA(B111)*E115/E114)/(IF(B110="None",0,BARAREA(B110))+BARAREA(B111))))</f>
        <v>#NAME?</v>
      </c>
    </row>
    <row r="119" spans="1:5" ht="12.6" thickBot="1" x14ac:dyDescent="0.45">
      <c r="A119" s="8" t="s">
        <v>30</v>
      </c>
      <c r="B119" s="32">
        <v>3.5</v>
      </c>
      <c r="C119" s="19"/>
      <c r="D119" s="20" t="s">
        <v>26</v>
      </c>
      <c r="E119" s="49" t="e">
        <f ca="1">IF(B111="None",1,MIN(1,(IF(B110="None",0,BARAREA(B110))+BARAREA(B111)*E116/E114)/(IF(B110="None",0,BARAREA(B110))+BARAREA(B111))))</f>
        <v>#NAME?</v>
      </c>
    </row>
    <row r="120" spans="1:5" ht="12.6" thickBot="1" x14ac:dyDescent="0.45">
      <c r="A120" s="14"/>
      <c r="B120" s="22"/>
      <c r="C120" s="22"/>
      <c r="D120" s="22"/>
      <c r="E120" s="23"/>
    </row>
    <row r="121" spans="1:5" ht="12.6" thickBot="1" x14ac:dyDescent="0.45">
      <c r="A121" s="4"/>
    </row>
    <row r="122" spans="1:5" ht="12.6" thickBot="1" x14ac:dyDescent="0.45">
      <c r="A122" s="17" t="s">
        <v>62</v>
      </c>
      <c r="B122" s="24"/>
      <c r="C122" s="25"/>
      <c r="D122" s="25"/>
      <c r="E122" s="26"/>
    </row>
    <row r="123" spans="1:5" x14ac:dyDescent="0.4">
      <c r="A123" s="8"/>
      <c r="B123" s="19"/>
      <c r="C123" s="19"/>
      <c r="D123" s="19"/>
      <c r="E123" s="11"/>
    </row>
    <row r="124" spans="1:5" x14ac:dyDescent="0.4">
      <c r="A124" s="8" t="s">
        <v>41</v>
      </c>
      <c r="B124" s="5">
        <v>6</v>
      </c>
      <c r="C124" s="19"/>
      <c r="D124" s="20" t="s">
        <v>19</v>
      </c>
      <c r="E124" s="50" t="e">
        <f ca="1">IF(B11="LRFR",IF(B125="None","NA",MAX(1.25*BARAREA(B125)*$B$10/SQRT($B$9),0.4*BARDIA(B125)*$B$10)),IF(B125="None","NA",MAX(0.04*BARAREA(B125)*$B$10*1000/SQRT($B$9*1000),0.4*BARDIA(B125)*$B$10)))</f>
        <v>#NAME?</v>
      </c>
    </row>
    <row r="125" spans="1:5" x14ac:dyDescent="0.4">
      <c r="A125" s="8" t="s">
        <v>42</v>
      </c>
      <c r="B125" s="29">
        <v>6</v>
      </c>
      <c r="C125" s="19"/>
      <c r="D125" s="20" t="s">
        <v>20</v>
      </c>
      <c r="E125" s="51" t="e">
        <f ca="1">IF(B125="None","NA",IF(B128-B130-BARDIA(B124)&gt;12,1.4,1))</f>
        <v>#NAME?</v>
      </c>
    </row>
    <row r="126" spans="1:5" x14ac:dyDescent="0.4">
      <c r="A126" s="8" t="s">
        <v>33</v>
      </c>
      <c r="B126" s="6">
        <v>44</v>
      </c>
      <c r="C126" s="19"/>
      <c r="D126" s="20" t="s">
        <v>21</v>
      </c>
      <c r="E126" s="51">
        <f>IF(B125="None","NA",IF(B129="Yes",IF(OR(B127/2-BARDIA(B125)&lt;6*BARDIA(B125),B130&lt;3*BARDIA(B125)),1.5,IF(B11="LRFR",1.2,1.15)),1))</f>
        <v>1</v>
      </c>
    </row>
    <row r="127" spans="1:5" x14ac:dyDescent="0.4">
      <c r="A127" s="8" t="s">
        <v>29</v>
      </c>
      <c r="B127" s="6">
        <v>10</v>
      </c>
      <c r="C127" s="19"/>
      <c r="D127" s="20" t="s">
        <v>22</v>
      </c>
      <c r="E127" s="51">
        <f>IF(B125="None","NA",IF(B127/2&gt;=6,0.8,1))</f>
        <v>1</v>
      </c>
    </row>
    <row r="128" spans="1:5" x14ac:dyDescent="0.4">
      <c r="A128" s="8" t="s">
        <v>31</v>
      </c>
      <c r="B128" s="6">
        <v>20</v>
      </c>
      <c r="C128" s="19"/>
      <c r="D128" s="20" t="s">
        <v>23</v>
      </c>
      <c r="E128" s="50" t="e">
        <f ca="1">IF(B125="None","NA",MAX(E124*MIN(E125*E126,1.7)*E127,12))</f>
        <v>#NAME?</v>
      </c>
    </row>
    <row r="129" spans="1:5" x14ac:dyDescent="0.4">
      <c r="A129" s="8" t="s">
        <v>0</v>
      </c>
      <c r="B129" s="7" t="s">
        <v>1</v>
      </c>
      <c r="C129" s="19"/>
      <c r="D129" s="20" t="s">
        <v>24</v>
      </c>
      <c r="E129" s="50">
        <f>IF(B125="None","NA",B126)</f>
        <v>44</v>
      </c>
    </row>
    <row r="130" spans="1:5" ht="12.6" thickBot="1" x14ac:dyDescent="0.45">
      <c r="A130" s="8" t="s">
        <v>18</v>
      </c>
      <c r="B130" s="32">
        <v>1.5</v>
      </c>
      <c r="C130" s="19"/>
      <c r="D130" s="20"/>
      <c r="E130" s="16"/>
    </row>
    <row r="131" spans="1:5" ht="12.6" thickBot="1" x14ac:dyDescent="0.45">
      <c r="A131" s="30"/>
      <c r="B131" s="31"/>
      <c r="C131" s="19"/>
      <c r="D131" s="20" t="s">
        <v>27</v>
      </c>
      <c r="E131" s="49" t="e">
        <f ca="1">IF(B125="None",1,MIN(1,(BARAREA(B124)+BARAREA(B125)*E129/E128)/(BARAREA(B124)+BARAREA(B125))))</f>
        <v>#NAME?</v>
      </c>
    </row>
    <row r="132" spans="1:5" ht="12.6" thickBot="1" x14ac:dyDescent="0.45">
      <c r="A132" s="14"/>
      <c r="B132" s="22"/>
      <c r="C132" s="22"/>
      <c r="D132" s="22"/>
      <c r="E132" s="23"/>
    </row>
    <row r="133" spans="1:5" ht="12.6" thickBot="1" x14ac:dyDescent="0.45"/>
    <row r="134" spans="1:5" ht="12.6" thickBot="1" x14ac:dyDescent="0.45">
      <c r="A134" s="17" t="s">
        <v>63</v>
      </c>
      <c r="B134" s="24"/>
      <c r="C134" s="25"/>
      <c r="D134" s="25"/>
      <c r="E134" s="26"/>
    </row>
    <row r="135" spans="1:5" x14ac:dyDescent="0.4">
      <c r="A135" s="8"/>
      <c r="B135" s="19"/>
      <c r="C135" s="19"/>
      <c r="D135" s="19"/>
      <c r="E135" s="11"/>
    </row>
    <row r="136" spans="1:5" x14ac:dyDescent="0.4">
      <c r="A136" s="8" t="s">
        <v>41</v>
      </c>
      <c r="B136" s="5">
        <v>6</v>
      </c>
      <c r="C136" s="19"/>
      <c r="D136" s="20" t="s">
        <v>19</v>
      </c>
      <c r="E136" s="50" t="str">
        <f>IF(B11="LRFR",IF(B137="None","NA",MAX(1.25*BARAREA(B137)*$B$10/SQRT($B$9),0.4*BARDIA(B137)*$B$10)),IF(B137="None","NA",MAX(0.04*BARAREA(B137)*$B$10*1000/SQRT($B$9*1000),0.4*BARDIA(B137)*$B$10)))</f>
        <v>NA</v>
      </c>
    </row>
    <row r="137" spans="1:5" x14ac:dyDescent="0.4">
      <c r="A137" s="8" t="s">
        <v>42</v>
      </c>
      <c r="B137" s="29" t="s">
        <v>37</v>
      </c>
      <c r="C137" s="19"/>
      <c r="D137" s="20" t="s">
        <v>20</v>
      </c>
      <c r="E137" s="51" t="str">
        <f>IF(B137="None","NA",IF(B140-B142-BARDIA(B136)&gt;12,1.4,1))</f>
        <v>NA</v>
      </c>
    </row>
    <row r="138" spans="1:5" x14ac:dyDescent="0.4">
      <c r="A138" s="8" t="s">
        <v>38</v>
      </c>
      <c r="B138" s="6"/>
      <c r="C138" s="19"/>
      <c r="D138" s="20" t="s">
        <v>21</v>
      </c>
      <c r="E138" s="51" t="str">
        <f>IF(B137="None","NA",IF(B141="Yes",IF(OR(B139/2-BARDIA(B137)&lt;6*BARDIA(B137),B142&lt;3*BARDIA(B137)),1.5,IF(B11="LRFR",1.2,1.15)),1))</f>
        <v>NA</v>
      </c>
    </row>
    <row r="139" spans="1:5" x14ac:dyDescent="0.4">
      <c r="A139" s="8" t="s">
        <v>29</v>
      </c>
      <c r="B139" s="6"/>
      <c r="C139" s="19"/>
      <c r="D139" s="20" t="s">
        <v>22</v>
      </c>
      <c r="E139" s="51" t="str">
        <f>IF(B137="None","NA",IF(B139/2&gt;=6,0.8,1))</f>
        <v>NA</v>
      </c>
    </row>
    <row r="140" spans="1:5" x14ac:dyDescent="0.4">
      <c r="A140" s="8" t="s">
        <v>31</v>
      </c>
      <c r="B140" s="6"/>
      <c r="C140" s="19"/>
      <c r="D140" s="20" t="s">
        <v>23</v>
      </c>
      <c r="E140" s="50" t="str">
        <f>IF(B137="None","NA",MAX(E136*MIN(E137*E138,1.7)*E139,12))</f>
        <v>NA</v>
      </c>
    </row>
    <row r="141" spans="1:5" x14ac:dyDescent="0.4">
      <c r="A141" s="8" t="s">
        <v>0</v>
      </c>
      <c r="B141" s="7"/>
      <c r="C141" s="19"/>
      <c r="D141" s="20" t="s">
        <v>24</v>
      </c>
      <c r="E141" s="50" t="str">
        <f>IF(B137="None","NA",B138)</f>
        <v>NA</v>
      </c>
    </row>
    <row r="142" spans="1:5" ht="12.6" thickBot="1" x14ac:dyDescent="0.45">
      <c r="A142" s="8" t="s">
        <v>18</v>
      </c>
      <c r="B142" s="32"/>
      <c r="C142" s="19"/>
      <c r="D142" s="20"/>
      <c r="E142" s="16"/>
    </row>
    <row r="143" spans="1:5" ht="12.6" thickBot="1" x14ac:dyDescent="0.45">
      <c r="A143" s="30"/>
      <c r="B143" s="31"/>
      <c r="C143" s="19"/>
      <c r="D143" s="20" t="s">
        <v>27</v>
      </c>
      <c r="E143" s="49">
        <f>IF(B137="None",1,MIN(1,(BARAREA(B136)+BARAREA(B137)*E141/E140)/(BARAREA(B136)+BARAREA(B137))))</f>
        <v>1</v>
      </c>
    </row>
    <row r="144" spans="1:5" ht="12.6" thickBot="1" x14ac:dyDescent="0.45">
      <c r="A144" s="14"/>
      <c r="B144" s="22"/>
      <c r="C144" s="22"/>
      <c r="D144" s="22"/>
      <c r="E144" s="23"/>
    </row>
  </sheetData>
  <mergeCells count="2">
    <mergeCell ref="A56:E56"/>
    <mergeCell ref="A68:E68"/>
  </mergeCells>
  <dataValidations count="4">
    <dataValidation type="list" allowBlank="1" showInputMessage="1" showErrorMessage="1" sqref="B16 B58 B82 B124 B136 B70" xr:uid="{00000000-0002-0000-0200-000000000000}">
      <formula1>"4,5,6,7,8,9,10,11"</formula1>
    </dataValidation>
    <dataValidation type="list" allowBlank="1" showInputMessage="1" showErrorMessage="1" sqref="B19 B62 B85 B129 B74 B141 B34 B48 B100 B114" xr:uid="{00000000-0002-0000-0200-000001000000}">
      <formula1>"Yes,No"</formula1>
    </dataValidation>
    <dataValidation type="list" allowBlank="1" showInputMessage="1" showErrorMessage="1" sqref="B59 B125 B71 B137 B30:B31 B44:B45 B96:B97 B110:B111" xr:uid="{00000000-0002-0000-0200-000002000000}">
      <formula1>"None,4,5,6,7,8,9,10,11"</formula1>
    </dataValidation>
    <dataValidation type="list" allowBlank="1" showInputMessage="1" showErrorMessage="1" sqref="B11" xr:uid="{00000000-0002-0000-0200-000003000000}">
      <formula1>"LRFR,LFR"</formula1>
    </dataValidation>
  </dataValidations>
  <pageMargins left="0.7" right="0.7" top="0.75" bottom="0.75" header="0.3" footer="0.3"/>
  <pageSetup scale="99" fitToHeight="2" orientation="portrait" r:id="rId1"/>
  <headerFooter alignWithMargins="0"/>
  <rowBreaks count="1" manualBreakCount="1">
    <brk id="7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Single</vt:lpstr>
      <vt:lpstr>Twin</vt:lpstr>
      <vt:lpstr>Triple</vt:lpstr>
    </vt:vector>
  </TitlesOfParts>
  <Company>WHKS &amp; Co.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Reinforcing Development Spreadhseet</dc:title>
  <dc:creator>Bridges and Structures Bureau</dc:creator>
  <cp:keywords>"accessibility verified, reinfrocing development"</cp:keywords>
  <cp:lastModifiedBy>Jeffers, Annette</cp:lastModifiedBy>
  <cp:lastPrinted>2015-08-21T18:53:55Z</cp:lastPrinted>
  <dcterms:created xsi:type="dcterms:W3CDTF">2001-04-30T18:59:19Z</dcterms:created>
  <dcterms:modified xsi:type="dcterms:W3CDTF">2026-03-23T20:17:15Z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2026-03-23T20:09:25Z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2deebf70-9dfb-45f1-9aa7-5e6938bf590d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